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Seb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b">#REF!</definedName>
    <definedName name="\d">#REF!</definedName>
    <definedName name="\p">#REF!</definedName>
    <definedName name="\w">#REF!</definedName>
    <definedName name="_?_">#REF!</definedName>
    <definedName name="_____________tds1">#REF!</definedName>
    <definedName name="_____________tds2">#REF!</definedName>
    <definedName name="____________tds1">#REF!</definedName>
    <definedName name="____________tds2">#REF!</definedName>
    <definedName name="___________tds1">#REF!</definedName>
    <definedName name="___________tds2">#REF!</definedName>
    <definedName name="__________tds1">#REF!</definedName>
    <definedName name="__________tds2">#REF!</definedName>
    <definedName name="_________tds1">#REF!</definedName>
    <definedName name="_________tds2">#REF!</definedName>
    <definedName name="________tds1">#REF!</definedName>
    <definedName name="________tds2">#REF!</definedName>
    <definedName name="_______tds1">#REF!</definedName>
    <definedName name="_______tds2">#REF!</definedName>
    <definedName name="______tds1">#REF!</definedName>
    <definedName name="______tds2">#REF!</definedName>
    <definedName name="_____tds1">#REF!</definedName>
    <definedName name="_____tds2">#REF!</definedName>
    <definedName name="____tds1">#REF!</definedName>
    <definedName name="____tds2">#REF!</definedName>
    <definedName name="___1NSS_INDURI">#REF!</definedName>
    <definedName name="___2PRINT_PAGE">#REF!</definedName>
    <definedName name="___3SFA_DEP">#REF!</definedName>
    <definedName name="___4SFA_PNL">#REF!</definedName>
    <definedName name="___tds1">#REF!</definedName>
    <definedName name="___tds2">#REF!</definedName>
    <definedName name="__1NSS_INDURI">#REF!</definedName>
    <definedName name="__2PRINT_PAGE">#REF!</definedName>
    <definedName name="__3SFA_DEP">#REF!</definedName>
    <definedName name="__4SFA_PNL">#REF!</definedName>
    <definedName name="__tds1">#REF!</definedName>
    <definedName name="__tds2">#REF!</definedName>
    <definedName name="_1NSS_INDURI">#REF!</definedName>
    <definedName name="_2PRINT_PAGE">#REF!</definedName>
    <definedName name="_3SFA_DEP">#REF!</definedName>
    <definedName name="_4SFA_PNL">#REF!</definedName>
    <definedName name="_Table1_In1" hidden="1">[2]BS!#REF!</definedName>
    <definedName name="_Table1_Out" hidden="1">[2]BS!#REF!</definedName>
    <definedName name="_tds1">#REF!</definedName>
    <definedName name="_tds2">#REF!</definedName>
    <definedName name="a" hidden="1">{#N/A,#N/A,FALSE,"Aging Summary";#N/A,#N/A,FALSE,"Ratio Analysis";#N/A,#N/A,FALSE,"Test 120 Day Accts";#N/A,#N/A,FALSE,"Tickmarks"}</definedName>
    <definedName name="aaa">#REF!</definedName>
    <definedName name="aaaa" hidden="1">{#N/A,#N/A,FALSE,"Aging Summary";#N/A,#N/A,FALSE,"Ratio Analysis";#N/A,#N/A,FALSE,"Test 120 Day Accts";#N/A,#N/A,FALSE,"Tickmarks"}</definedName>
    <definedName name="abc">[3]Telephone!#REF!</definedName>
    <definedName name="Account_Balance">'[4]Excess Calc'!#REF!</definedName>
    <definedName name="ACT">#REF!</definedName>
    <definedName name="ACTION_test">#REF!</definedName>
    <definedName name="ACTION1">#REF!</definedName>
    <definedName name="ACTION12">#REF!</definedName>
    <definedName name="ACTION2">#REF!</definedName>
    <definedName name="ACTUAL_COST_SHEET_FOR_THE_PERIOD__ENDED_June_99_NASIK_PLANT">#REF!</definedName>
    <definedName name="ad" hidden="1">[2]BS!#REF!</definedName>
    <definedName name="ADD">#REF!</definedName>
    <definedName name="ADDRESS">#REF!</definedName>
    <definedName name="ADTYPE1">#REF!</definedName>
    <definedName name="Anup" hidden="1">{#N/A,#N/A,FALSE,"Aging Summary";#N/A,#N/A,FALSE,"Ratio Analysis";#N/A,#N/A,FALSE,"Test 120 Day Accts";#N/A,#N/A,FALSE,"Tickmarks"}</definedName>
    <definedName name="ARA_Threshold">#REF!</definedName>
    <definedName name="AREA_OLD">#REF!</definedName>
    <definedName name="AREA1">#REF!</definedName>
    <definedName name="ARP_Threshold">#REF!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#REF!</definedName>
    <definedName name="bbbb">#REF!</definedName>
    <definedName name="BG_Del" hidden="1">15</definedName>
    <definedName name="BG_Ins" hidden="1">4</definedName>
    <definedName name="BG_Mod" hidden="1">6</definedName>
    <definedName name="bnk">#REF!</definedName>
    <definedName name="C_">#REF!</definedName>
    <definedName name="COMM">#REF!</definedName>
    <definedName name="COMM1">#REF!</definedName>
    <definedName name="COMPANY1">#REF!</definedName>
    <definedName name="computation">#REF!</definedName>
    <definedName name="CONTRACT1">#REF!</definedName>
    <definedName name="CORP">#REF!</definedName>
    <definedName name="CORP1">#REF!</definedName>
    <definedName name="cost">#REF!</definedName>
    <definedName name="CY_lik_Equity">#REF!</definedName>
    <definedName name="CY_lik_Income">#REF!</definedName>
    <definedName name="CY_lik_Liabs">#REF!</definedName>
    <definedName name="CY_lik_RetEarn_bf">#REF!</definedName>
    <definedName name="CY_tx_all_Equity">#REF!</definedName>
    <definedName name="CY_tx_all_Income">#REF!</definedName>
    <definedName name="CY_tx_all_Liabs">#REF!</definedName>
    <definedName name="CY_tx_all_RetEarn_bf">#REF!</definedName>
    <definedName name="CY_tx_knw_Equity">#REF!</definedName>
    <definedName name="CY_tx_knw_Income">#REF!</definedName>
    <definedName name="CY_tx_knw_Liabs">#REF!</definedName>
    <definedName name="CY_tx_knw_RetEarn_bf">#REF!</definedName>
    <definedName name="CY_tx_lik_Equity">#REF!</definedName>
    <definedName name="CY_tx_lik_Income">#REF!</definedName>
    <definedName name="CY_tx_lik_Liabs">#REF!</definedName>
    <definedName name="CY_tx_lik_RetEarn_bf">#REF!</definedName>
    <definedName name="D">#REF!</definedName>
    <definedName name="da">#REF!</definedName>
    <definedName name="daas">[3]Telephone!#REF!</definedName>
    <definedName name="dada">[3]Telephone!#REF!</definedName>
    <definedName name="DATA1">'[5]Basic Data'!#REF!</definedName>
    <definedName name="DATA10">#REF!</definedName>
    <definedName name="DATA11">[3]Telephone!#REF!</definedName>
    <definedName name="DATA12">[6]Sheet1!#REF!</definedName>
    <definedName name="DATA13">[3]Telephone!#REF!</definedName>
    <definedName name="DATA14">[6]Sheet1!#REF!</definedName>
    <definedName name="DATA15">[6]Sheet1!#REF!</definedName>
    <definedName name="DATA16">[6]Sheet1!#REF!</definedName>
    <definedName name="DATA17">[6]Sheet1!#REF!</definedName>
    <definedName name="DATA18">[6]Sheet1!#REF!</definedName>
    <definedName name="DATA19">[6]Sheet1!#REF!</definedName>
    <definedName name="DATA2">[3]Telephone!#REF!</definedName>
    <definedName name="DATA20">[6]Sheet1!#REF!</definedName>
    <definedName name="DATA21">[6]Sheet1!#REF!</definedName>
    <definedName name="DATA22">[6]Sheet1!#REF!</definedName>
    <definedName name="DATA3">#REF!</definedName>
    <definedName name="DATA4">[3]Telephone!#REF!</definedName>
    <definedName name="DATA5">[3]Telephone!#REF!</definedName>
    <definedName name="DATA6">#REF!</definedName>
    <definedName name="DATA7">#REF!</definedName>
    <definedName name="DATA8">#N/A</definedName>
    <definedName name="DATA9">[3]Telephone!#REF!</definedName>
    <definedName name="dd">[3]Telephone!#REF!</definedName>
    <definedName name="ddd">[3]Telephone!#REF!</definedName>
    <definedName name="Difference">'[4]Excess Calc'!#REF!</definedName>
    <definedName name="dkjasd">[3]Telephone!#REF!</definedName>
    <definedName name="dsad">[3]Telephone!#REF!</definedName>
    <definedName name="dsdf">#REF!</definedName>
    <definedName name="E">#REF!</definedName>
    <definedName name="Expected_balance">'[4]Excess Calc'!#REF!</definedName>
    <definedName name="F">#REF!</definedName>
    <definedName name="FAMILY1">#REF!</definedName>
    <definedName name="FAMREC">[7]LOOKUP!$C$717:$C$730</definedName>
    <definedName name="fdfdf">[8]ersa!#REF!</definedName>
    <definedName name="FORMS1">#REF!</definedName>
    <definedName name="G">#REF!</definedName>
    <definedName name="GROUP1">#REF!</definedName>
    <definedName name="H">#REF!</definedName>
    <definedName name="KEY">#REF!</definedName>
    <definedName name="kk">[9]Telephone!#REF!</definedName>
    <definedName name="kkk">[9]Telephone!#REF!</definedName>
    <definedName name="l">[3]Telephone!#REF!</definedName>
    <definedName name="landarea_reco">[10]C.Gains!#REF!</definedName>
    <definedName name="ldl">#REF!</definedName>
    <definedName name="List">'[11]Trp Name'!$C$3:$C$61</definedName>
    <definedName name="MAR">#REF!</definedName>
    <definedName name="MARITAL1">#REF!</definedName>
    <definedName name="Materiality">#REF!</definedName>
    <definedName name="Mina">[12]Financials!$B$2</definedName>
    <definedName name="mm">#REF!</definedName>
    <definedName name="Monetary_Precision">#REF!</definedName>
    <definedName name="nnnn">#REF!</definedName>
    <definedName name="NOTE">#REF!</definedName>
    <definedName name="PAGE1">#REF!</definedName>
    <definedName name="PAGE2">#REF!</definedName>
    <definedName name="PAGE3">#REF!</definedName>
    <definedName name="PAYAREA1">#REF!</definedName>
    <definedName name="PAYAREA12">#REF!</definedName>
    <definedName name="Pre_tax_materiality">#REF!</definedName>
    <definedName name="print">#REF!</definedName>
    <definedName name="_xlnm.Print_Area" localSheetId="0">Sebi!$A$1:$N$83</definedName>
    <definedName name="_xlnm.Print_Area">#REF!</definedName>
    <definedName name="Print_Area_MI">#REF!</definedName>
    <definedName name="_xlnm.Print_Titles">#REF!</definedName>
    <definedName name="Print_Titles_MI">#REF!</definedName>
    <definedName name="pro">[3]Telephone!#REF!</definedName>
    <definedName name="PY_all_Equity">#REF!</definedName>
    <definedName name="PY_all_Income">#REF!</definedName>
    <definedName name="PY_all_RetEarn">#REF!</definedName>
    <definedName name="PY_knw_Income">#REF!</definedName>
    <definedName name="PY_knw_RetEarn">#REF!</definedName>
    <definedName name="PY_lik_Income">#REF!</definedName>
    <definedName name="PY_lik_RetEarn">#REF!</definedName>
    <definedName name="PY_tot_knw_Xfoot">#REF!</definedName>
    <definedName name="PY_tot_lik_Xfoot">#REF!</definedName>
    <definedName name="PY_tx_all_Income">#REF!</definedName>
    <definedName name="PY_tx_all_RetEarn">#REF!</definedName>
    <definedName name="PY_tx_knw_Income">#REF!</definedName>
    <definedName name="PY_tx_knw_RetEarn">#REF!</definedName>
    <definedName name="PY_tx_lik_Income">#REF!</definedName>
    <definedName name="PY_tx_lik_RetEarn">#REF!</definedName>
    <definedName name="REASONS1">#REF!</definedName>
    <definedName name="REASONS2">#REF!</definedName>
    <definedName name="Residual_difference">'[4]Excess Calc'!#REF!</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aa">[3]Telephone!#REF!</definedName>
    <definedName name="SAN">#REF!</definedName>
    <definedName name="SAPBEXrevision" hidden="1">5</definedName>
    <definedName name="SAPBEXsysID" hidden="1">"VBP"</definedName>
    <definedName name="SAPBEXwbID" hidden="1">"45VANZ3PHJHET9UIXIASAO54P"</definedName>
    <definedName name="sdsd">[3]Telephone!#REF!</definedName>
    <definedName name="ss">[3]Telephone!#REF!</definedName>
    <definedName name="SSS">#REF!</definedName>
    <definedName name="STAT">#REF!</definedName>
    <definedName name="STATS">#REF!</definedName>
    <definedName name="STATUS1">#REF!</definedName>
    <definedName name="SUBAREA1">#REF!</definedName>
    <definedName name="SUBGROUP1">#REF!</definedName>
    <definedName name="Tax_Effect_Income">#REF!</definedName>
    <definedName name="Tax_Effect_Liabs">#REF!</definedName>
    <definedName name="Tax_Effect_RetEarn">#REF!</definedName>
    <definedName name="Tax_Rate">#REF!</definedName>
    <definedName name="TEST0">#REF!</definedName>
    <definedName name="TEST1">#REF!</definedName>
    <definedName name="TEST10">'[6]Cr Bal'!#REF!</definedName>
    <definedName name="TEST11">'[6]Cr Bal'!#REF!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3">#REF!</definedName>
    <definedName name="TEST4">'[6]Cr Bal'!#REF!</definedName>
    <definedName name="TEST5">'[6]Cr Bal'!#REF!</definedName>
    <definedName name="TEST6">'[6]Cr Bal'!#REF!</definedName>
    <definedName name="TEST7">'[6]Cr Bal'!#REF!</definedName>
    <definedName name="TEST8">'[6]Cr Bal'!#REF!</definedName>
    <definedName name="TEST9">'[6]Cr Bal'!#REF!</definedName>
    <definedName name="TESTHKEY">#REF!</definedName>
    <definedName name="TESTKEYS">#REF!</definedName>
    <definedName name="TESTVKEY">#REF!</definedName>
    <definedName name="TextRefCopy1">#REF!</definedName>
    <definedName name="TextRefCopyRangeCount" hidden="1">1</definedName>
    <definedName name="Threshold">'[4]Excess Calc'!#REF!</definedName>
    <definedName name="Tot_knw_Xfoot">#REF!</definedName>
    <definedName name="Tot_lik_Xfoot">#REF!</definedName>
    <definedName name="Trp">'[11]Trp Name'!$G$3:$G$14</definedName>
    <definedName name="Truck">'[11]Trp Name'!$I$3:$I$41</definedName>
    <definedName name="wrn.Aging._.and._.Trend._.Analysis." hidden="1">{#N/A,#N/A,FALSE,"Aging Summary";#N/A,#N/A,FALSE,"Ratio Analysis";#N/A,#N/A,FALSE,"Test 120 Day Accts";#N/A,#N/A,FALSE,"Tickmarks"}</definedName>
    <definedName name="XREF_COLUMN_1" hidden="1">[13]Summary!#REF!</definedName>
    <definedName name="XREF_COLUMN_2" hidden="1">#REF!</definedName>
    <definedName name="XRefActiveRow" hidden="1">#REF!</definedName>
    <definedName name="XRefColumnsCount" hidden="1">6</definedName>
    <definedName name="XRefCopyRangeCount" hidden="1">12</definedName>
    <definedName name="XRefPasteRangeCount" hidden="1">10</definedName>
    <definedName name="xx">#REF!</definedName>
    <definedName name="Z">#REF!</definedName>
    <definedName name="zxmnx">[3]Telephone!#REF!</definedName>
  </definedNames>
  <calcPr calcId="125725"/>
</workbook>
</file>

<file path=xl/calcChain.xml><?xml version="1.0" encoding="utf-8"?>
<calcChain xmlns="http://schemas.openxmlformats.org/spreadsheetml/2006/main">
  <c r="N64" i="1"/>
  <c r="H64"/>
  <c r="H48"/>
  <c r="N48"/>
  <c r="G48"/>
  <c r="M48"/>
  <c r="E48"/>
  <c r="K48"/>
  <c r="D48"/>
  <c r="J48"/>
  <c r="J43"/>
  <c r="I43"/>
  <c r="H43"/>
  <c r="N43"/>
  <c r="G43"/>
  <c r="M43"/>
  <c r="F43"/>
  <c r="L43"/>
  <c r="E43"/>
  <c r="K43"/>
  <c r="H37"/>
  <c r="N37"/>
  <c r="G37"/>
  <c r="M37"/>
  <c r="F37"/>
  <c r="L37"/>
  <c r="E37"/>
  <c r="K37"/>
  <c r="D37"/>
  <c r="J37"/>
  <c r="C37"/>
  <c r="I37"/>
  <c r="H32"/>
  <c r="N32"/>
  <c r="G32"/>
  <c r="M32"/>
  <c r="F32"/>
  <c r="L32"/>
  <c r="E32"/>
  <c r="K32"/>
  <c r="D32"/>
  <c r="J32"/>
  <c r="C32"/>
  <c r="I32"/>
  <c r="H26"/>
  <c r="N26"/>
  <c r="G26"/>
  <c r="M26"/>
  <c r="F26"/>
  <c r="L26"/>
  <c r="E26"/>
  <c r="K26"/>
  <c r="D26"/>
  <c r="J26"/>
  <c r="C26"/>
  <c r="I26"/>
  <c r="H25"/>
  <c r="N25"/>
  <c r="G25"/>
  <c r="M25"/>
  <c r="F25"/>
  <c r="L25"/>
  <c r="E25"/>
  <c r="K25"/>
  <c r="D25"/>
  <c r="J25"/>
  <c r="C25"/>
  <c r="I25"/>
  <c r="H24"/>
  <c r="N24"/>
  <c r="G24"/>
  <c r="M24"/>
  <c r="M27"/>
  <c r="F24"/>
  <c r="L24"/>
  <c r="E24"/>
  <c r="D24"/>
  <c r="J24"/>
  <c r="C24"/>
  <c r="H22"/>
  <c r="N22"/>
  <c r="G22"/>
  <c r="M22"/>
  <c r="F22"/>
  <c r="L22"/>
  <c r="L27"/>
  <c r="E22"/>
  <c r="K22"/>
  <c r="D22"/>
  <c r="J22"/>
  <c r="C22"/>
  <c r="I22"/>
  <c r="H21"/>
  <c r="N21"/>
  <c r="G21"/>
  <c r="M21"/>
  <c r="F21"/>
  <c r="E21"/>
  <c r="K21"/>
  <c r="D21"/>
  <c r="J21"/>
  <c r="C21"/>
  <c r="I21"/>
  <c r="H20"/>
  <c r="G20"/>
  <c r="G27"/>
  <c r="F20"/>
  <c r="F27"/>
  <c r="E20"/>
  <c r="E27"/>
  <c r="K20"/>
  <c r="D20"/>
  <c r="J20"/>
  <c r="C20"/>
  <c r="I20"/>
  <c r="I27"/>
  <c r="H16"/>
  <c r="N16"/>
  <c r="G16"/>
  <c r="M16"/>
  <c r="F16"/>
  <c r="L16"/>
  <c r="L17"/>
  <c r="E16"/>
  <c r="K16"/>
  <c r="D16"/>
  <c r="J16"/>
  <c r="C16"/>
  <c r="I16"/>
  <c r="I17"/>
  <c r="N15"/>
  <c r="M15"/>
  <c r="L15"/>
  <c r="K15"/>
  <c r="J15"/>
  <c r="I15"/>
  <c r="H14"/>
  <c r="N14"/>
  <c r="G14"/>
  <c r="M14"/>
  <c r="M17"/>
  <c r="F14"/>
  <c r="F17"/>
  <c r="F29"/>
  <c r="F34"/>
  <c r="F40"/>
  <c r="F45"/>
  <c r="F50"/>
  <c r="E14"/>
  <c r="E17"/>
  <c r="D14"/>
  <c r="J14"/>
  <c r="J17"/>
  <c r="C14"/>
  <c r="C17"/>
  <c r="M10"/>
  <c r="L10"/>
  <c r="K10"/>
  <c r="J10"/>
  <c r="I10"/>
  <c r="N9"/>
  <c r="L20"/>
  <c r="I14"/>
  <c r="L14"/>
  <c r="K14"/>
  <c r="K17"/>
  <c r="D27"/>
  <c r="N20"/>
  <c r="N27"/>
  <c r="L21"/>
  <c r="C48"/>
  <c r="I48"/>
  <c r="F48"/>
  <c r="L48"/>
  <c r="M20"/>
  <c r="I24"/>
  <c r="K24"/>
  <c r="H27"/>
  <c r="M29"/>
  <c r="M34"/>
  <c r="M40"/>
  <c r="M45"/>
  <c r="M50"/>
  <c r="I29"/>
  <c r="I34"/>
  <c r="I40"/>
  <c r="I45"/>
  <c r="I50"/>
  <c r="L29"/>
  <c r="L34"/>
  <c r="L40"/>
  <c r="L45"/>
  <c r="L50"/>
  <c r="J27"/>
  <c r="J29"/>
  <c r="J34"/>
  <c r="J40"/>
  <c r="J45"/>
  <c r="J50"/>
  <c r="K27"/>
  <c r="K29"/>
  <c r="K34"/>
  <c r="K40"/>
  <c r="K45"/>
  <c r="K50"/>
  <c r="F55"/>
  <c r="F59"/>
  <c r="F68"/>
  <c r="E29"/>
  <c r="E34"/>
  <c r="E40"/>
  <c r="E45"/>
  <c r="E50"/>
  <c r="N17"/>
  <c r="N29"/>
  <c r="N34"/>
  <c r="N40"/>
  <c r="N45"/>
  <c r="N50"/>
  <c r="D17"/>
  <c r="D29"/>
  <c r="D34"/>
  <c r="D40"/>
  <c r="D45"/>
  <c r="D50"/>
  <c r="C27"/>
  <c r="C29"/>
  <c r="C34"/>
  <c r="C40"/>
  <c r="C45"/>
  <c r="C50"/>
  <c r="H17"/>
  <c r="H29"/>
  <c r="H34"/>
  <c r="H40"/>
  <c r="H45"/>
  <c r="H50"/>
  <c r="G17"/>
  <c r="G29"/>
  <c r="G34"/>
  <c r="G40"/>
  <c r="G45"/>
  <c r="G50"/>
  <c r="K55"/>
  <c r="K68"/>
  <c r="J55"/>
  <c r="J68"/>
  <c r="G68"/>
  <c r="G55"/>
  <c r="G59"/>
  <c r="C68"/>
  <c r="C55"/>
  <c r="C59"/>
  <c r="L68"/>
  <c r="L55"/>
  <c r="H55"/>
  <c r="H59"/>
  <c r="H68"/>
  <c r="E68"/>
  <c r="E55"/>
  <c r="E59"/>
  <c r="N68"/>
  <c r="N55"/>
  <c r="M55"/>
  <c r="M68"/>
  <c r="D68"/>
  <c r="D55"/>
  <c r="D59"/>
  <c r="I55"/>
  <c r="I68"/>
</calcChain>
</file>

<file path=xl/sharedStrings.xml><?xml version="1.0" encoding="utf-8"?>
<sst xmlns="http://schemas.openxmlformats.org/spreadsheetml/2006/main" count="94" uniqueCount="80">
  <si>
    <t>V.I.P. INDUSTRIES LIMITED</t>
  </si>
  <si>
    <t>Regd. Off: 78-A, MIDC Estate, Satpur, Nashik- 422 007</t>
  </si>
  <si>
    <t>WEB: www.vipindustries.co.in  TEL: (0253) 2350876 FAX : (0253) 2350756</t>
  </si>
  <si>
    <t>CIN - L25200MH1968PLC013914</t>
  </si>
  <si>
    <t>Statement of Unaudited Financial Results for the Quarter and Nine Months Ended 31st December,2015</t>
  </si>
  <si>
    <r>
      <t xml:space="preserve">    (</t>
    </r>
    <r>
      <rPr>
        <b/>
        <sz val="12"/>
        <rFont val="Rupee Foradian"/>
        <family val="2"/>
      </rPr>
      <t xml:space="preserve">` </t>
    </r>
    <r>
      <rPr>
        <b/>
        <sz val="12"/>
        <rFont val="Comic Sans MS"/>
        <family val="4"/>
      </rPr>
      <t>in Crores)</t>
    </r>
  </si>
  <si>
    <t>(Rs.in Crores)</t>
  </si>
  <si>
    <t>Standalone</t>
  </si>
  <si>
    <t>Consolidated</t>
  </si>
  <si>
    <t>Year Ended</t>
  </si>
  <si>
    <t>Sr No</t>
  </si>
  <si>
    <t>Particulars</t>
  </si>
  <si>
    <t>For the Quarter Ended</t>
  </si>
  <si>
    <t>For Nine Months Ended</t>
  </si>
  <si>
    <t>For the Year Ended</t>
  </si>
  <si>
    <t>For the Half year ended</t>
  </si>
  <si>
    <t>31.12.2015</t>
  </si>
  <si>
    <t>30.09.2015</t>
  </si>
  <si>
    <t>31.12.2014</t>
  </si>
  <si>
    <t>31.03.2015</t>
  </si>
  <si>
    <t>(unudited)</t>
  </si>
  <si>
    <t>(audited)</t>
  </si>
  <si>
    <t>Income from operations</t>
  </si>
  <si>
    <t>(a) Net Sales/Income from Operations</t>
  </si>
  <si>
    <t xml:space="preserve">     (Net of Excise Duty)</t>
  </si>
  <si>
    <t>(b) Other Operating Income</t>
  </si>
  <si>
    <t>Total Income from operations (Net)</t>
  </si>
  <si>
    <t>Expenses:</t>
  </si>
  <si>
    <t>a) Cost of Materials consumed</t>
  </si>
  <si>
    <t>b) Purchase of Stock-in-trade</t>
  </si>
  <si>
    <t>c) Change in Inventory of Finished goods,</t>
  </si>
  <si>
    <t xml:space="preserve">    Work-in-progress and Stock-in-trade</t>
  </si>
  <si>
    <t>d) Employee Benefits Expenses</t>
  </si>
  <si>
    <t>e) Depreciation and Amortisation expenses</t>
  </si>
  <si>
    <t>f) Other expenses</t>
  </si>
  <si>
    <t>Total Expenses</t>
  </si>
  <si>
    <t>Profit/(Loss) from Operations before Other</t>
  </si>
  <si>
    <t>income, Finance costs and Exceptional Items (1-2)</t>
  </si>
  <si>
    <t>Other Income</t>
  </si>
  <si>
    <t xml:space="preserve">Profit/(Loss) from ordinary activities before  </t>
  </si>
  <si>
    <t>Finance costs and Exceptional Items  (3+4)</t>
  </si>
  <si>
    <t>Finance Costs</t>
  </si>
  <si>
    <t xml:space="preserve">Profit/(Loss) from ordinary activities after </t>
  </si>
  <si>
    <t>Finance costs but before Exceptional items (5-6)</t>
  </si>
  <si>
    <t>Exceptional Items (Income)</t>
  </si>
  <si>
    <t xml:space="preserve">Profit/(Loss) from Ordinary Activities </t>
  </si>
  <si>
    <t>before tax (7+8)</t>
  </si>
  <si>
    <t>Tax Expense</t>
  </si>
  <si>
    <t xml:space="preserve">Net Profit/(Loss) for the period from Ordinary </t>
  </si>
  <si>
    <t>Activities after tax (9-10)</t>
  </si>
  <si>
    <t xml:space="preserve">Extraordinary Items </t>
  </si>
  <si>
    <t>Net Profit/(Loss) for the period after tax (11-12)</t>
  </si>
  <si>
    <t>Share of Profit/(Loss) of Associates</t>
  </si>
  <si>
    <t>Minority Interest</t>
  </si>
  <si>
    <t>Net Profit/(Loss) after taxes, Minority Interest and share of profit/(Loss) of Associates (13-14-15)</t>
  </si>
  <si>
    <t>Paid-up equity share capital</t>
  </si>
  <si>
    <t xml:space="preserve"> ( face value of Rs 2/- each )</t>
  </si>
  <si>
    <t>Reserves excluding Revaluation</t>
  </si>
  <si>
    <t>Reserves  as per balance sheet of previous accounting</t>
  </si>
  <si>
    <t>year</t>
  </si>
  <si>
    <t>Earning per share (EPS) Rs :</t>
  </si>
  <si>
    <t xml:space="preserve">Basic/ Diluted EPS </t>
  </si>
  <si>
    <t>Notes:</t>
  </si>
  <si>
    <t>1)</t>
  </si>
  <si>
    <t>The above financial results were reviewed by the Audit Committee and approved by the Board of Directors at their respective meetings held on 1st February, 2016.</t>
  </si>
  <si>
    <t>2)</t>
  </si>
  <si>
    <t>The above financial results for the quarter and nine months ended 31st December, 2015 have been reviewed by the Statutory Auditors of the Company.</t>
  </si>
  <si>
    <t>3)</t>
  </si>
  <si>
    <t>4)</t>
  </si>
  <si>
    <t>The Earning Per Share for the year ended 31st March, 2015 is for the whole year whereas for the quarter and nine months ended periods, it is only for that periods.</t>
  </si>
  <si>
    <t>5)</t>
  </si>
  <si>
    <t>The Company is engaged primarily in the luggage business and therefore, there is only one reportable segment in accordance with the Accounting Standards on Segment Reporting (AS 17).</t>
  </si>
  <si>
    <t>6)</t>
  </si>
  <si>
    <t>Figures of previous year/period(s) have been regrouped wherever necessary.</t>
  </si>
  <si>
    <t>Place: Mumbai</t>
  </si>
  <si>
    <t>On behalf of the Board of Directors</t>
  </si>
  <si>
    <t>Date: 1st February, 2016</t>
  </si>
  <si>
    <t>Dilip G. Piramal</t>
  </si>
  <si>
    <t>Chairman</t>
  </si>
  <si>
    <t>The Board of Directors at their meeting held today have declared an Interim Dividend of 60 paise per equity share (30%) of Rs.2/- each for the financial year 2015-16. The record date for the same has been fixed as Tuesday, the 9th February, 2016.</t>
  </si>
</sst>
</file>

<file path=xl/styles.xml><?xml version="1.0" encoding="utf-8"?>
<styleSheet xmlns="http://schemas.openxmlformats.org/spreadsheetml/2006/main">
  <numFmts count="33">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_ * #,##0.00_ ;_ * \-#,##0.00_ ;_ * &quot;-&quot;??_ ;_ @_ "/>
    <numFmt numFmtId="171" formatCode="_(* #,##0_);_(* \(#,##0\);_(* &quot;-&quot;??_);_(@_)"/>
    <numFmt numFmtId="172" formatCode="_(* #,##0.0_);_(* \(#,##0.0\);_(* &quot;-&quot;??_);_(@_)"/>
    <numFmt numFmtId="173" formatCode="0.0000"/>
    <numFmt numFmtId="174" formatCode="_(* #,##0.0000_);_(* \(#,##0.0000\);_(* &quot;-&quot;??_);_(@_)"/>
    <numFmt numFmtId="175" formatCode="_ * #,##0.0_ ;_ * \-#,##0.0_ ;_ * &quot;-&quot;??_ ;_ @_ "/>
    <numFmt numFmtId="176" formatCode="_-* #,##0.00\ [$€-1]_-;\-* #,##0.00\ [$€-1]_-;_-* &quot;-&quot;??\ [$€-1]_-"/>
    <numFmt numFmtId="177" formatCode="[$€-2]\ #,##0.00_);[Red]\([$€-2]\ #,##0.00\)"/>
    <numFmt numFmtId="178" formatCode="_ * #,##0_ ;_ * \-#,##0_ ;_ * &quot;-&quot;??_ ;_ @_ "/>
    <numFmt numFmtId="179" formatCode="_-* #,##0.00_-;\-* #,##0.00_-;_-* &quot;-&quot;??_-;_-@_-"/>
    <numFmt numFmtId="180" formatCode="0.000"/>
    <numFmt numFmtId="181" formatCode="0.00_)"/>
    <numFmt numFmtId="182" formatCode="#,##0;[Red]\(#,##0\)"/>
    <numFmt numFmtId="183" formatCode="[Magenta]&quot;Err&quot;;[Magenta]&quot;Err&quot;;[Blue]&quot;OK&quot;"/>
    <numFmt numFmtId="184" formatCode="General&quot;.&quot;"/>
    <numFmt numFmtId="185" formatCode="0.0_)%;[Red]\(0.0%\);0.0_)%"/>
    <numFmt numFmtId="186" formatCode="#,##0;[Red]\(#,##0\);\-"/>
    <numFmt numFmtId="187" formatCode="#,##0_);[Red]\(#,##0\);\-_)"/>
    <numFmt numFmtId="188" formatCode="#,##0_);\(#,##0\);&quot;-  &quot;"/>
    <numFmt numFmtId="189" formatCode="0%_);\(0%\)"/>
    <numFmt numFmtId="190" formatCode="#,###_);[Red]\(#,###\);&quot;&quot;"/>
    <numFmt numFmtId="191" formatCode="#,###,_);[Red]\(#,###,\);&quot;&quot;"/>
    <numFmt numFmtId="192" formatCode="[Black]#,###.0,_);[Black]\(#,###.0,\);&quot;&quot;"/>
    <numFmt numFmtId="193" formatCode="[White]#,###.0,_);[White]\(#,###.0,\);&quot;&quot;"/>
    <numFmt numFmtId="194" formatCode="[Black]#,###_);[Black]\(#,###\);&quot;&quot;"/>
    <numFmt numFmtId="195" formatCode="0.0%_);[Red]\(0.0%\);&quot;&quot;"/>
    <numFmt numFmtId="196" formatCode="[White]0.0%_);[White]\(0.0%\);&quot;&quot;"/>
    <numFmt numFmtId="197" formatCode="[White]#,###_);[White]\(#,###\);&quot;&quot;"/>
    <numFmt numFmtId="198" formatCode="#,##0\ ;[Red]\(#,##0\)"/>
  </numFmts>
  <fonts count="70">
    <font>
      <sz val="11"/>
      <color theme="1"/>
      <name val="Calibri"/>
      <family val="2"/>
      <scheme val="minor"/>
    </font>
    <font>
      <sz val="10"/>
      <name val="Arial"/>
      <family val="2"/>
    </font>
    <font>
      <b/>
      <sz val="20"/>
      <name val="Comic Sans MS"/>
      <family val="4"/>
    </font>
    <font>
      <b/>
      <sz val="15"/>
      <name val="Comic Sans MS"/>
      <family val="4"/>
    </font>
    <font>
      <b/>
      <sz val="10"/>
      <name val="Comic Sans MS"/>
      <family val="4"/>
    </font>
    <font>
      <b/>
      <sz val="12"/>
      <name val="Comic Sans MS"/>
      <family val="4"/>
    </font>
    <font>
      <sz val="12"/>
      <name val="Comic Sans MS"/>
      <family val="4"/>
    </font>
    <font>
      <sz val="12"/>
      <color indexed="10"/>
      <name val="Comic Sans MS"/>
      <family val="4"/>
    </font>
    <font>
      <sz val="12"/>
      <name val="Arial"/>
      <family val="2"/>
    </font>
    <font>
      <b/>
      <sz val="12"/>
      <name val="Rupee Foradian"/>
      <family val="2"/>
    </font>
    <font>
      <b/>
      <sz val="11"/>
      <name val="Comic Sans MS"/>
      <family val="4"/>
    </font>
    <font>
      <b/>
      <sz val="12"/>
      <color indexed="8"/>
      <name val="Comic Sans MS"/>
      <family val="4"/>
    </font>
    <font>
      <sz val="12"/>
      <color indexed="8"/>
      <name val="Comic Sans MS"/>
      <family val="4"/>
    </font>
    <font>
      <sz val="10"/>
      <name val="Comic Sans MS"/>
      <family val="4"/>
    </font>
    <font>
      <sz val="10"/>
      <color indexed="10"/>
      <name val="Comic Sans MS"/>
      <family val="4"/>
    </font>
    <font>
      <sz val="10"/>
      <color indexed="8"/>
      <name val="Arial"/>
      <family val="2"/>
    </font>
    <font>
      <sz val="10"/>
      <name val="Times New Roman"/>
      <family val="1"/>
    </font>
    <font>
      <sz val="10"/>
      <name val="Helv"/>
    </font>
    <font>
      <b/>
      <sz val="10"/>
      <color indexed="18"/>
      <name val="Arial"/>
      <family val="2"/>
    </font>
    <font>
      <b/>
      <sz val="10"/>
      <name val="Times New Roman"/>
      <family val="1"/>
    </font>
    <font>
      <b/>
      <sz val="10"/>
      <color indexed="8"/>
      <name val="Courier"/>
      <family val="3"/>
    </font>
    <font>
      <b/>
      <sz val="10"/>
      <color indexed="8"/>
      <name val="Arial"/>
      <family val="2"/>
    </font>
    <font>
      <sz val="10"/>
      <color indexed="8"/>
      <name val="Courier"/>
      <family val="3"/>
    </font>
    <font>
      <sz val="10"/>
      <color indexed="9"/>
      <name val="Courier"/>
      <family val="3"/>
    </font>
    <font>
      <sz val="10"/>
      <color indexed="9"/>
      <name val="Arial"/>
      <family val="2"/>
    </font>
    <font>
      <b/>
      <sz val="12"/>
      <name val="Arial"/>
      <family val="2"/>
    </font>
    <font>
      <b/>
      <sz val="8"/>
      <name val="Arial"/>
      <family val="2"/>
    </font>
    <font>
      <sz val="8"/>
      <name val="Arial"/>
      <family val="2"/>
    </font>
    <font>
      <sz val="10"/>
      <name val="Courier"/>
      <family val="3"/>
    </font>
    <font>
      <sz val="12"/>
      <name val="Helv"/>
    </font>
    <font>
      <sz val="9"/>
      <name val="Arial"/>
      <family val="2"/>
    </font>
    <font>
      <sz val="10"/>
      <name val="Helv"/>
      <charset val="204"/>
    </font>
    <font>
      <sz val="10"/>
      <name val="Tahoma"/>
      <family val="2"/>
    </font>
    <font>
      <sz val="11"/>
      <color indexed="8"/>
      <name val="Calibri"/>
      <family val="2"/>
    </font>
    <font>
      <b/>
      <sz val="8"/>
      <color indexed="8"/>
      <name val="Arial"/>
      <family val="2"/>
    </font>
    <font>
      <b/>
      <sz val="10.5"/>
      <name val="Arial"/>
      <family val="2"/>
    </font>
    <font>
      <i/>
      <sz val="10"/>
      <name val="Arial"/>
      <family val="2"/>
    </font>
    <font>
      <sz val="10"/>
      <color indexed="12"/>
      <name val="Arial"/>
      <family val="2"/>
    </font>
    <font>
      <sz val="10"/>
      <color indexed="12"/>
      <name val="Verdana"/>
      <family val="2"/>
    </font>
    <font>
      <sz val="10"/>
      <color indexed="8"/>
      <name val="Verdana"/>
      <family val="2"/>
    </font>
    <font>
      <b/>
      <sz val="10"/>
      <name val="Arial"/>
      <family val="2"/>
    </font>
    <font>
      <b/>
      <sz val="14"/>
      <name val="Helv"/>
    </font>
    <font>
      <sz val="7"/>
      <name val="Small Fonts"/>
      <family val="2"/>
    </font>
    <font>
      <b/>
      <i/>
      <sz val="16"/>
      <name val="Helv"/>
    </font>
    <font>
      <sz val="10"/>
      <name val="Nimrod"/>
      <family val="1"/>
    </font>
    <font>
      <sz val="11"/>
      <color indexed="8"/>
      <name val="新細明體"/>
      <family val="1"/>
      <charset val="136"/>
    </font>
    <font>
      <sz val="11"/>
      <color indexed="8"/>
      <name val="Times New Roman"/>
      <family val="1"/>
    </font>
    <font>
      <b/>
      <sz val="11"/>
      <color indexed="16"/>
      <name val="Times New Roman"/>
      <family val="1"/>
    </font>
    <font>
      <b/>
      <sz val="18"/>
      <name val="Arial Narrow"/>
      <family val="2"/>
    </font>
    <font>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0"/>
      <name val="DINOT-Regular"/>
    </font>
    <font>
      <b/>
      <sz val="10"/>
      <color indexed="10"/>
      <name val="Arial"/>
      <family val="2"/>
    </font>
    <font>
      <sz val="24"/>
      <color indexed="13"/>
      <name val="Helv"/>
    </font>
    <font>
      <b/>
      <sz val="10"/>
      <name val="Courier"/>
      <family val="3"/>
    </font>
    <font>
      <sz val="12"/>
      <name val="宋体"/>
      <charset val="134"/>
    </font>
    <font>
      <sz val="11"/>
      <color theme="1"/>
      <name val="Calibri"/>
      <family val="2"/>
      <scheme val="minor"/>
    </font>
    <font>
      <u/>
      <sz val="11"/>
      <color theme="10"/>
      <name val="Calibri"/>
      <family val="2"/>
    </font>
    <font>
      <u/>
      <sz val="12"/>
      <color theme="10"/>
      <name val="Arial MT"/>
    </font>
    <font>
      <sz val="10"/>
      <color theme="0" tint="-0.34998626667073579"/>
      <name val="Arial"/>
      <family val="2"/>
    </font>
    <font>
      <sz val="12"/>
      <color theme="0"/>
      <name val="Arial"/>
      <family val="2"/>
    </font>
    <font>
      <sz val="12"/>
      <color theme="0"/>
      <name val="Comic Sans MS"/>
      <family val="4"/>
    </font>
    <font>
      <sz val="12"/>
      <color rgb="FFFF0000"/>
      <name val="Comic Sans MS"/>
      <family val="4"/>
    </font>
    <font>
      <sz val="10"/>
      <color theme="0"/>
      <name val="Arial"/>
      <family val="2"/>
    </font>
    <font>
      <sz val="12"/>
      <color theme="1"/>
      <name val="Calibri"/>
      <family val="2"/>
      <scheme val="minor"/>
    </font>
  </fonts>
  <fills count="4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22"/>
      </patternFill>
    </fill>
    <fill>
      <patternFill patternType="mediumGray">
        <fgColor indexed="22"/>
      </patternFill>
    </fill>
    <fill>
      <patternFill patternType="solid">
        <fgColor indexed="43"/>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55"/>
        <bgColor indexed="55"/>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55"/>
        <bgColor indexed="64"/>
      </patternFill>
    </fill>
    <fill>
      <patternFill patternType="solid">
        <fgColor indexed="31"/>
        <bgColor indexed="64"/>
      </patternFill>
    </fill>
    <fill>
      <patternFill patternType="solid">
        <fgColor indexed="41"/>
        <bgColor indexed="64"/>
      </patternFill>
    </fill>
    <fill>
      <patternFill patternType="solid">
        <fgColor indexed="40"/>
        <bgColor indexed="64"/>
      </patternFill>
    </fill>
    <fill>
      <patternFill patternType="solid">
        <fgColor indexed="1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s>
  <borders count="40">
    <border>
      <left/>
      <right/>
      <top/>
      <bottom/>
      <diagonal/>
    </border>
    <border>
      <left/>
      <right/>
      <top/>
      <bottom style="medium">
        <color indexed="18"/>
      </bottom>
      <diagonal/>
    </border>
    <border>
      <left style="double">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style="thin">
        <color indexed="8"/>
      </right>
      <top style="double">
        <color indexed="8"/>
      </top>
      <bottom style="thin">
        <color indexed="8"/>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s>
  <cellStyleXfs count="368">
    <xf numFmtId="0" fontId="0" fillId="0" borderId="0"/>
    <xf numFmtId="176" fontId="1" fillId="0" borderId="0"/>
    <xf numFmtId="0" fontId="1" fillId="0" borderId="0"/>
    <xf numFmtId="0" fontId="15" fillId="0" borderId="0">
      <alignment vertical="top"/>
    </xf>
    <xf numFmtId="176" fontId="16" fillId="0" borderId="0"/>
    <xf numFmtId="176" fontId="17" fillId="0" borderId="0"/>
    <xf numFmtId="0" fontId="15" fillId="0" borderId="0">
      <alignment vertical="top"/>
    </xf>
    <xf numFmtId="0" fontId="15" fillId="0" borderId="0">
      <alignment vertical="top"/>
    </xf>
    <xf numFmtId="176" fontId="17" fillId="0" borderId="0"/>
    <xf numFmtId="176" fontId="17" fillId="0" borderId="0"/>
    <xf numFmtId="0" fontId="15" fillId="0" borderId="0">
      <alignment vertical="top"/>
    </xf>
    <xf numFmtId="176" fontId="17" fillId="0" borderId="0"/>
    <xf numFmtId="0" fontId="16"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6" fillId="0" borderId="0"/>
    <xf numFmtId="176" fontId="1" fillId="0" borderId="0" applyNumberFormat="0" applyFill="0" applyBorder="0" applyAlignment="0" applyProtection="0"/>
    <xf numFmtId="176" fontId="1" fillId="0" borderId="0" applyNumberFormat="0" applyFill="0" applyBorder="0" applyAlignment="0" applyProtection="0"/>
    <xf numFmtId="0" fontId="15" fillId="0" borderId="0">
      <alignment vertical="top"/>
    </xf>
    <xf numFmtId="176" fontId="17" fillId="0" borderId="0"/>
    <xf numFmtId="176" fontId="18" fillId="0" borderId="1" applyNumberFormat="0" applyFill="0" applyProtection="0">
      <alignment horizontal="center"/>
    </xf>
    <xf numFmtId="176" fontId="18" fillId="0" borderId="0" applyNumberFormat="0" applyFill="0" applyBorder="0" applyProtection="0">
      <alignment horizontal="left"/>
    </xf>
    <xf numFmtId="176" fontId="1" fillId="0" borderId="0" applyNumberFormat="0" applyFill="0" applyBorder="0" applyAlignment="0" applyProtection="0"/>
    <xf numFmtId="176" fontId="1" fillId="0" borderId="0" applyNumberFormat="0" applyFill="0" applyBorder="0" applyAlignment="0" applyProtection="0"/>
    <xf numFmtId="0" fontId="19" fillId="0" borderId="2"/>
    <xf numFmtId="0" fontId="1" fillId="0" borderId="0"/>
    <xf numFmtId="49" fontId="20" fillId="2" borderId="3" applyBorder="0">
      <alignment horizontal="left" vertical="center"/>
    </xf>
    <xf numFmtId="49" fontId="21" fillId="2" borderId="3" applyBorder="0">
      <alignment horizontal="left" vertical="center"/>
    </xf>
    <xf numFmtId="49" fontId="21" fillId="2" borderId="3" applyBorder="0">
      <alignment horizontal="left" vertical="center"/>
    </xf>
    <xf numFmtId="49" fontId="22" fillId="3" borderId="4">
      <alignment horizontal="left" vertical="center"/>
    </xf>
    <xf numFmtId="49" fontId="15" fillId="3" borderId="4">
      <alignment horizontal="left" vertical="center"/>
    </xf>
    <xf numFmtId="49" fontId="15" fillId="3" borderId="4">
      <alignment horizontal="left" vertical="center"/>
    </xf>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49" fontId="23" fillId="4" borderId="4">
      <alignment horizontal="left"/>
    </xf>
    <xf numFmtId="49" fontId="24" fillId="4" borderId="4">
      <alignment horizontal="left"/>
    </xf>
    <xf numFmtId="49" fontId="24" fillId="4" borderId="4">
      <alignment horizontal="left"/>
    </xf>
    <xf numFmtId="49" fontId="22" fillId="0" borderId="4">
      <alignment horizontal="left"/>
    </xf>
    <xf numFmtId="49" fontId="15" fillId="0" borderId="4">
      <alignment horizontal="left"/>
    </xf>
    <xf numFmtId="49" fontId="15" fillId="0" borderId="4">
      <alignment horizontal="left"/>
    </xf>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49" fontId="23" fillId="5" borderId="4">
      <alignment horizontal="left" vertical="center"/>
    </xf>
    <xf numFmtId="49" fontId="24" fillId="5" borderId="4">
      <alignment horizontal="left" vertical="center"/>
    </xf>
    <xf numFmtId="49" fontId="24" fillId="5" borderId="4">
      <alignment horizontal="left" vertical="center"/>
    </xf>
    <xf numFmtId="176" fontId="25" fillId="3" borderId="0" applyFont="0" applyAlignment="0"/>
    <xf numFmtId="176" fontId="26" fillId="7" borderId="5" applyFont="0" applyFill="0" applyBorder="0"/>
    <xf numFmtId="176" fontId="27" fillId="0" borderId="6"/>
    <xf numFmtId="170"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77" fontId="61" fillId="0" borderId="0" applyFont="0" applyFill="0" applyBorder="0" applyAlignment="0" applyProtection="0"/>
    <xf numFmtId="0" fontId="61" fillId="0" borderId="0" applyFont="0" applyFill="0" applyBorder="0" applyAlignment="0" applyProtection="0"/>
    <xf numFmtId="43" fontId="61" fillId="0" borderId="0" applyFont="0" applyFill="0" applyBorder="0" applyAlignment="0" applyProtection="0"/>
    <xf numFmtId="178" fontId="61" fillId="0" borderId="0" applyFont="0" applyFill="0" applyBorder="0" applyAlignment="0" applyProtection="0"/>
    <xf numFmtId="0" fontId="61" fillId="0" borderId="0" applyFont="0" applyFill="0" applyBorder="0" applyAlignment="0" applyProtection="0"/>
    <xf numFmtId="170"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61" fillId="0" borderId="0" applyFont="0" applyFill="0" applyBorder="0" applyAlignment="0" applyProtection="0"/>
    <xf numFmtId="43" fontId="61" fillId="0" borderId="0" applyFont="0" applyFill="0" applyBorder="0" applyAlignment="0" applyProtection="0"/>
    <xf numFmtId="177"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9" fontId="28" fillId="0" borderId="4">
      <alignment horizontal="left"/>
    </xf>
    <xf numFmtId="180" fontId="61" fillId="0" borderId="0" applyFont="0" applyFill="0" applyBorder="0" applyAlignment="0" applyProtection="0"/>
    <xf numFmtId="44" fontId="1" fillId="0" borderId="0" applyFont="0" applyFill="0" applyBorder="0" applyAlignment="0" applyProtection="0"/>
    <xf numFmtId="0" fontId="29" fillId="0" borderId="0"/>
    <xf numFmtId="181" fontId="30" fillId="0" borderId="0"/>
    <xf numFmtId="0" fontId="31" fillId="0" borderId="0"/>
    <xf numFmtId="0" fontId="29" fillId="0" borderId="7"/>
    <xf numFmtId="182" fontId="32" fillId="0" borderId="0"/>
    <xf numFmtId="176" fontId="1" fillId="0" borderId="0" applyFont="0" applyFill="0" applyBorder="0" applyAlignment="0" applyProtection="0"/>
    <xf numFmtId="0" fontId="33" fillId="0" borderId="0" applyBorder="0"/>
    <xf numFmtId="183" fontId="34" fillId="0" borderId="0" applyFill="0" applyBorder="0"/>
    <xf numFmtId="15" fontId="15" fillId="0" borderId="0" applyFill="0" applyBorder="0" applyProtection="0">
      <alignment horizontal="center"/>
    </xf>
    <xf numFmtId="184" fontId="25" fillId="6" borderId="8" applyAlignment="0" applyProtection="0"/>
    <xf numFmtId="176" fontId="35" fillId="0" borderId="0" applyNumberFormat="0" applyFill="0" applyBorder="0" applyAlignment="0" applyProtection="0"/>
    <xf numFmtId="176" fontId="36" fillId="0" borderId="0" applyNumberFormat="0" applyFill="0" applyBorder="0" applyAlignment="0" applyProtection="0"/>
    <xf numFmtId="15" fontId="37" fillId="8" borderId="9">
      <alignment horizontal="center"/>
      <protection locked="0"/>
    </xf>
    <xf numFmtId="185" fontId="38" fillId="9" borderId="9" applyAlignment="0">
      <protection locked="0"/>
    </xf>
    <xf numFmtId="186" fontId="38" fillId="9" borderId="9" applyAlignment="0">
      <protection locked="0"/>
    </xf>
    <xf numFmtId="187" fontId="39" fillId="0" borderId="0" applyFill="0" applyBorder="0" applyAlignment="0" applyProtection="0"/>
    <xf numFmtId="185" fontId="39" fillId="0" borderId="0" applyFill="0" applyBorder="0" applyAlignment="0" applyProtection="0"/>
    <xf numFmtId="176" fontId="1" fillId="0" borderId="0" applyFont="0" applyFill="0" applyBorder="0" applyAlignment="0" applyProtection="0"/>
    <xf numFmtId="38" fontId="27" fillId="10" borderId="0" applyNumberFormat="0" applyBorder="0" applyAlignment="0" applyProtection="0"/>
    <xf numFmtId="14" fontId="40" fillId="11" borderId="10">
      <alignment horizontal="center" vertical="center" wrapText="1"/>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0" fontId="27" fillId="12" borderId="11" applyNumberFormat="0" applyBorder="0" applyAlignment="0" applyProtection="0"/>
    <xf numFmtId="0" fontId="41" fillId="13" borderId="7"/>
    <xf numFmtId="41" fontId="40" fillId="0" borderId="0" applyFont="0" applyFill="0" applyBorder="0" applyAlignment="0" applyProtection="0"/>
    <xf numFmtId="179" fontId="1" fillId="0" borderId="0" applyFont="0" applyFill="0" applyBorder="0" applyAlignment="0" applyProtection="0"/>
    <xf numFmtId="188" fontId="8" fillId="0" borderId="0">
      <alignment horizontal="right"/>
    </xf>
    <xf numFmtId="37" fontId="42" fillId="0" borderId="0"/>
    <xf numFmtId="176" fontId="28" fillId="0" borderId="0"/>
    <xf numFmtId="0" fontId="33" fillId="0" borderId="0"/>
    <xf numFmtId="181"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61" fillId="0" borderId="0"/>
    <xf numFmtId="183" fontId="44" fillId="0" borderId="0"/>
    <xf numFmtId="0" fontId="61" fillId="0" borderId="0"/>
    <xf numFmtId="0" fontId="1" fillId="0" borderId="0" applyNumberForma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45"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61" fillId="0" borderId="0"/>
    <xf numFmtId="0" fontId="1" fillId="0" borderId="0"/>
    <xf numFmtId="0" fontId="6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1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0" fontId="61" fillId="45" borderId="39" applyNumberFormat="0" applyFont="0" applyAlignment="0" applyProtection="0"/>
    <xf numFmtId="40" fontId="46" fillId="14" borderId="0">
      <alignment horizontal="right"/>
    </xf>
    <xf numFmtId="0" fontId="47" fillId="14" borderId="13"/>
    <xf numFmtId="176" fontId="47" fillId="14" borderId="13"/>
    <xf numFmtId="0" fontId="48" fillId="15" borderId="0"/>
    <xf numFmtId="176" fontId="48" fillId="15" borderId="0"/>
    <xf numFmtId="9" fontId="6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0"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49" fillId="0" borderId="0" applyFont="0" applyFill="0" applyBorder="0" applyAlignment="0" applyProtection="0"/>
    <xf numFmtId="0" fontId="29" fillId="0" borderId="0"/>
    <xf numFmtId="190" fontId="1" fillId="0" borderId="0" applyFill="0" applyProtection="0"/>
    <xf numFmtId="190" fontId="1" fillId="0" borderId="0" applyFill="0" applyBorder="0" applyProtection="0"/>
    <xf numFmtId="191" fontId="15" fillId="0" borderId="0" applyFill="0" applyBorder="0" applyProtection="0"/>
    <xf numFmtId="192" fontId="15" fillId="0" borderId="0" applyFill="0" applyBorder="0" applyProtection="0"/>
    <xf numFmtId="193" fontId="24" fillId="16" borderId="0" applyFill="0" applyBorder="0" applyProtection="0"/>
    <xf numFmtId="194" fontId="15" fillId="0" borderId="0" applyFill="0" applyBorder="0" applyProtection="0"/>
    <xf numFmtId="195" fontId="15" fillId="0" borderId="0" applyFill="0" applyBorder="0" applyProtection="0"/>
    <xf numFmtId="196" fontId="24" fillId="4" borderId="0" applyFill="0" applyBorder="0" applyProtection="0"/>
    <xf numFmtId="197" fontId="24" fillId="16" borderId="0" applyFill="0" applyBorder="0" applyProtection="0"/>
    <xf numFmtId="4" fontId="50" fillId="9" borderId="14" applyNumberFormat="0" applyProtection="0">
      <alignment vertical="center"/>
    </xf>
    <xf numFmtId="4" fontId="51" fillId="9" borderId="14" applyNumberFormat="0" applyProtection="0">
      <alignment vertical="center"/>
    </xf>
    <xf numFmtId="4" fontId="52" fillId="9" borderId="14" applyNumberFormat="0" applyProtection="0">
      <alignment horizontal="left" vertical="center" indent="1"/>
    </xf>
    <xf numFmtId="4" fontId="15" fillId="9" borderId="12" applyNumberFormat="0" applyProtection="0">
      <alignment horizontal="left" vertical="center" indent="1"/>
    </xf>
    <xf numFmtId="4" fontId="52" fillId="17" borderId="0" applyNumberFormat="0" applyProtection="0">
      <alignment horizontal="left" vertical="center" indent="1"/>
    </xf>
    <xf numFmtId="4" fontId="52" fillId="5" borderId="14" applyNumberFormat="0" applyProtection="0">
      <alignment horizontal="right" vertical="center"/>
    </xf>
    <xf numFmtId="4" fontId="52" fillId="18" borderId="14" applyNumberFormat="0" applyProtection="0">
      <alignment horizontal="right" vertical="center"/>
    </xf>
    <xf numFmtId="4" fontId="52" fillId="19" borderId="14" applyNumberFormat="0" applyProtection="0">
      <alignment horizontal="right" vertical="center"/>
    </xf>
    <xf numFmtId="4" fontId="52" fillId="20" borderId="14" applyNumberFormat="0" applyProtection="0">
      <alignment horizontal="right" vertical="center"/>
    </xf>
    <xf numFmtId="4" fontId="52" fillId="21" borderId="14" applyNumberFormat="0" applyProtection="0">
      <alignment horizontal="right" vertical="center"/>
    </xf>
    <xf numFmtId="4" fontId="52" fillId="22" borderId="14" applyNumberFormat="0" applyProtection="0">
      <alignment horizontal="right" vertical="center"/>
    </xf>
    <xf numFmtId="4" fontId="52" fillId="23" borderId="14" applyNumberFormat="0" applyProtection="0">
      <alignment horizontal="right" vertical="center"/>
    </xf>
    <xf numFmtId="4" fontId="52" fillId="24" borderId="14" applyNumberFormat="0" applyProtection="0">
      <alignment horizontal="right" vertical="center"/>
    </xf>
    <xf numFmtId="4" fontId="52" fillId="25" borderId="14" applyNumberFormat="0" applyProtection="0">
      <alignment horizontal="right" vertical="center"/>
    </xf>
    <xf numFmtId="4" fontId="50" fillId="26" borderId="15" applyNumberFormat="0" applyProtection="0">
      <alignment horizontal="left" vertical="center" indent="1"/>
    </xf>
    <xf numFmtId="4" fontId="50" fillId="3" borderId="0" applyNumberFormat="0" applyProtection="0">
      <alignment horizontal="left" vertical="center" indent="1"/>
    </xf>
    <xf numFmtId="4" fontId="50" fillId="17" borderId="0" applyNumberFormat="0" applyProtection="0">
      <alignment horizontal="left" vertical="center" indent="1"/>
    </xf>
    <xf numFmtId="4" fontId="52" fillId="3" borderId="14" applyNumberFormat="0" applyProtection="0">
      <alignment horizontal="right" vertical="center"/>
    </xf>
    <xf numFmtId="4" fontId="15" fillId="3" borderId="0" applyNumberFormat="0" applyProtection="0">
      <alignment horizontal="left" vertical="center" indent="1"/>
    </xf>
    <xf numFmtId="4" fontId="15" fillId="17" borderId="0"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10" borderId="12" applyNumberFormat="0" applyProtection="0">
      <alignment horizontal="left" vertical="center" indent="1"/>
    </xf>
    <xf numFmtId="0" fontId="1" fillId="10" borderId="12" applyNumberFormat="0" applyProtection="0">
      <alignment horizontal="left" vertical="center" indent="1"/>
    </xf>
    <xf numFmtId="0" fontId="1" fillId="29" borderId="12" applyNumberFormat="0" applyProtection="0">
      <alignment horizontal="left" vertical="center" indent="1"/>
    </xf>
    <xf numFmtId="0" fontId="1" fillId="29" borderId="12" applyNumberFormat="0" applyProtection="0">
      <alignment horizontal="left" vertical="center" indent="1"/>
    </xf>
    <xf numFmtId="4" fontId="52" fillId="30" borderId="14" applyNumberFormat="0" applyProtection="0">
      <alignment vertical="center"/>
    </xf>
    <xf numFmtId="4" fontId="53" fillId="30" borderId="14" applyNumberFormat="0" applyProtection="0">
      <alignment vertical="center"/>
    </xf>
    <xf numFmtId="4" fontId="50" fillId="3" borderId="16" applyNumberFormat="0" applyProtection="0">
      <alignment horizontal="left" vertical="center" indent="1"/>
    </xf>
    <xf numFmtId="4" fontId="15" fillId="12" borderId="12" applyNumberFormat="0" applyProtection="0">
      <alignment horizontal="left" vertical="center" indent="1"/>
    </xf>
    <xf numFmtId="4" fontId="52" fillId="30" borderId="14" applyNumberFormat="0" applyProtection="0">
      <alignment horizontal="right" vertical="center"/>
    </xf>
    <xf numFmtId="4" fontId="53" fillId="30" borderId="14" applyNumberFormat="0" applyProtection="0">
      <alignment horizontal="right" vertical="center"/>
    </xf>
    <xf numFmtId="4" fontId="50" fillId="3" borderId="14" applyNumberFormat="0" applyProtection="0">
      <alignment horizontal="left" vertical="center" indent="1"/>
    </xf>
    <xf numFmtId="0" fontId="1" fillId="29" borderId="12" applyNumberFormat="0" applyProtection="0">
      <alignment horizontal="left" vertical="center" indent="1"/>
    </xf>
    <xf numFmtId="176" fontId="1" fillId="29" borderId="12" applyNumberFormat="0" applyProtection="0">
      <alignment horizontal="left" vertical="center" indent="1"/>
    </xf>
    <xf numFmtId="4" fontId="54" fillId="31" borderId="16" applyNumberFormat="0" applyProtection="0">
      <alignment horizontal="left" vertical="center" indent="1"/>
    </xf>
    <xf numFmtId="4" fontId="55" fillId="30" borderId="14" applyNumberFormat="0" applyProtection="0">
      <alignment horizontal="right" vertical="center"/>
    </xf>
    <xf numFmtId="0" fontId="56" fillId="0" borderId="0"/>
    <xf numFmtId="176" fontId="1" fillId="0" borderId="0" applyNumberFormat="0" applyFill="0" applyBorder="0" applyAlignment="0" applyProtection="0"/>
    <xf numFmtId="0" fontId="29" fillId="0" borderId="7"/>
    <xf numFmtId="198" fontId="8" fillId="0" borderId="0" applyFill="0" applyBorder="0" applyAlignment="0" applyProtection="0"/>
    <xf numFmtId="0" fontId="57" fillId="0" borderId="0" applyFill="0" applyBorder="0" applyProtection="0">
      <alignment horizontal="left" vertical="top"/>
    </xf>
    <xf numFmtId="176" fontId="57" fillId="0" borderId="0" applyFill="0" applyBorder="0" applyProtection="0">
      <alignment horizontal="left" vertical="top"/>
    </xf>
    <xf numFmtId="0" fontId="58" fillId="32" borderId="0"/>
    <xf numFmtId="49" fontId="59" fillId="2" borderId="4">
      <alignment horizontal="left"/>
    </xf>
    <xf numFmtId="0" fontId="41" fillId="0" borderId="17"/>
    <xf numFmtId="0" fontId="41" fillId="0" borderId="7"/>
    <xf numFmtId="42" fontId="40" fillId="0" borderId="0" applyFont="0" applyFill="0" applyBorder="0" applyAlignment="0" applyProtection="0"/>
    <xf numFmtId="0" fontId="1" fillId="0" borderId="0"/>
    <xf numFmtId="0" fontId="60" fillId="0" borderId="0"/>
    <xf numFmtId="0" fontId="1" fillId="0" borderId="0"/>
  </cellStyleXfs>
  <cellXfs count="155">
    <xf numFmtId="0" fontId="0" fillId="0" borderId="0" xfId="0"/>
    <xf numFmtId="0" fontId="1" fillId="0" borderId="0" xfId="203" applyFill="1"/>
    <xf numFmtId="0" fontId="4" fillId="0" borderId="0" xfId="203" applyFont="1" applyFill="1" applyBorder="1" applyAlignment="1">
      <alignment horizontal="center"/>
    </xf>
    <xf numFmtId="0" fontId="1" fillId="0" borderId="0" xfId="203" applyFill="1" applyBorder="1"/>
    <xf numFmtId="0" fontId="64" fillId="0" borderId="0" xfId="203" applyFont="1" applyFill="1" applyBorder="1"/>
    <xf numFmtId="0" fontId="5" fillId="0" borderId="0" xfId="203" applyFont="1" applyFill="1" applyBorder="1"/>
    <xf numFmtId="0" fontId="6" fillId="0" borderId="0" xfId="203" applyFont="1" applyFill="1" applyBorder="1"/>
    <xf numFmtId="0" fontId="7" fillId="0" borderId="0" xfId="203" applyFont="1" applyFill="1" applyBorder="1"/>
    <xf numFmtId="0" fontId="8" fillId="0" borderId="0" xfId="203" applyFont="1" applyFill="1" applyBorder="1"/>
    <xf numFmtId="0" fontId="65" fillId="0" borderId="0" xfId="203" applyFont="1" applyFill="1" applyBorder="1"/>
    <xf numFmtId="0" fontId="5" fillId="0" borderId="6" xfId="203" applyFont="1" applyFill="1" applyBorder="1" applyAlignment="1">
      <alignment horizontal="center" vertical="center" wrapText="1"/>
    </xf>
    <xf numFmtId="0" fontId="5" fillId="0" borderId="18" xfId="203" applyFont="1" applyFill="1" applyBorder="1" applyAlignment="1">
      <alignment horizontal="center" vertical="center"/>
    </xf>
    <xf numFmtId="171" fontId="4" fillId="0" borderId="11" xfId="84" applyNumberFormat="1" applyFont="1" applyFill="1" applyBorder="1" applyAlignment="1">
      <alignment horizontal="center" vertical="justify"/>
    </xf>
    <xf numFmtId="171" fontId="4" fillId="0" borderId="19" xfId="203" applyNumberFormat="1" applyFont="1" applyFill="1" applyBorder="1" applyAlignment="1">
      <alignment horizontal="center" vertical="justify"/>
    </xf>
    <xf numFmtId="2" fontId="1" fillId="0" borderId="0" xfId="203" applyNumberFormat="1" applyFill="1"/>
    <xf numFmtId="171" fontId="5" fillId="0" borderId="11" xfId="84" applyNumberFormat="1" applyFont="1" applyFill="1" applyBorder="1" applyAlignment="1">
      <alignment horizontal="center"/>
    </xf>
    <xf numFmtId="0" fontId="5" fillId="0" borderId="20" xfId="203" quotePrefix="1" applyFont="1" applyFill="1" applyBorder="1" applyAlignment="1">
      <alignment horizontal="center"/>
    </xf>
    <xf numFmtId="0" fontId="6" fillId="0" borderId="21" xfId="203" applyFont="1" applyFill="1" applyBorder="1"/>
    <xf numFmtId="43" fontId="7" fillId="0" borderId="22" xfId="103" applyFont="1" applyFill="1" applyBorder="1"/>
    <xf numFmtId="0" fontId="6" fillId="0" borderId="6" xfId="203" applyFont="1" applyFill="1" applyBorder="1" applyAlignment="1">
      <alignment horizontal="center"/>
    </xf>
    <xf numFmtId="0" fontId="5" fillId="0" borderId="6" xfId="203" applyFont="1" applyFill="1" applyBorder="1"/>
    <xf numFmtId="0" fontId="6" fillId="0" borderId="13" xfId="203" applyFont="1" applyFill="1" applyBorder="1"/>
    <xf numFmtId="43" fontId="7" fillId="0" borderId="6" xfId="103" applyFont="1" applyFill="1" applyBorder="1"/>
    <xf numFmtId="0" fontId="6" fillId="0" borderId="6" xfId="203" applyFont="1" applyFill="1" applyBorder="1"/>
    <xf numFmtId="0" fontId="8" fillId="0" borderId="18" xfId="203" applyFont="1" applyFill="1" applyBorder="1"/>
    <xf numFmtId="172" fontId="6" fillId="0" borderId="13" xfId="203" applyNumberFormat="1" applyFont="1" applyFill="1" applyBorder="1" applyAlignment="1">
      <alignment horizontal="center"/>
    </xf>
    <xf numFmtId="172" fontId="6" fillId="0" borderId="13" xfId="203" applyNumberFormat="1" applyFont="1" applyFill="1" applyBorder="1"/>
    <xf numFmtId="172" fontId="6" fillId="0" borderId="6" xfId="203" applyNumberFormat="1" applyFont="1" applyFill="1" applyBorder="1"/>
    <xf numFmtId="172" fontId="6" fillId="0" borderId="13" xfId="103" applyNumberFormat="1" applyFont="1" applyFill="1" applyBorder="1"/>
    <xf numFmtId="172" fontId="11" fillId="0" borderId="6" xfId="103" applyNumberFormat="1" applyFont="1" applyFill="1" applyBorder="1"/>
    <xf numFmtId="172" fontId="5" fillId="0" borderId="13" xfId="103" applyNumberFormat="1" applyFont="1" applyFill="1" applyBorder="1"/>
    <xf numFmtId="43" fontId="5" fillId="0" borderId="13" xfId="84" applyNumberFormat="1" applyFont="1" applyFill="1" applyBorder="1"/>
    <xf numFmtId="172" fontId="5" fillId="0" borderId="6" xfId="103" applyNumberFormat="1" applyFont="1" applyFill="1" applyBorder="1"/>
    <xf numFmtId="43" fontId="6" fillId="0" borderId="13" xfId="84" applyNumberFormat="1" applyFont="1" applyFill="1" applyBorder="1"/>
    <xf numFmtId="172" fontId="6" fillId="0" borderId="6" xfId="103" applyNumberFormat="1" applyFont="1" applyFill="1" applyBorder="1"/>
    <xf numFmtId="172" fontId="6" fillId="0" borderId="13" xfId="84" applyNumberFormat="1" applyFont="1" applyFill="1" applyBorder="1"/>
    <xf numFmtId="43" fontId="1" fillId="0" borderId="0" xfId="203" applyNumberFormat="1" applyFill="1"/>
    <xf numFmtId="0" fontId="6" fillId="0" borderId="6" xfId="203" quotePrefix="1" applyFont="1" applyFill="1" applyBorder="1" applyAlignment="1">
      <alignment horizontal="left"/>
    </xf>
    <xf numFmtId="0" fontId="5" fillId="0" borderId="6" xfId="203" quotePrefix="1" applyFont="1" applyFill="1" applyBorder="1" applyAlignment="1">
      <alignment horizontal="left"/>
    </xf>
    <xf numFmtId="172" fontId="5" fillId="0" borderId="13" xfId="84" applyNumberFormat="1" applyFont="1" applyFill="1" applyBorder="1"/>
    <xf numFmtId="172" fontId="5" fillId="0" borderId="6" xfId="84" applyNumberFormat="1" applyFont="1" applyFill="1" applyBorder="1"/>
    <xf numFmtId="172" fontId="5" fillId="0" borderId="18" xfId="103" applyNumberFormat="1" applyFont="1" applyFill="1" applyBorder="1"/>
    <xf numFmtId="172" fontId="12" fillId="0" borderId="6" xfId="103" applyNumberFormat="1" applyFont="1" applyFill="1" applyBorder="1"/>
    <xf numFmtId="172" fontId="11" fillId="0" borderId="6" xfId="84" applyNumberFormat="1" applyFont="1" applyFill="1" applyBorder="1"/>
    <xf numFmtId="0" fontId="5" fillId="0" borderId="6" xfId="243" applyFont="1" applyFill="1" applyBorder="1"/>
    <xf numFmtId="0" fontId="6" fillId="0" borderId="6" xfId="243" applyFont="1" applyFill="1" applyBorder="1" applyAlignment="1">
      <alignment horizontal="center"/>
    </xf>
    <xf numFmtId="0" fontId="6" fillId="0" borderId="20" xfId="203" applyFont="1" applyFill="1" applyBorder="1"/>
    <xf numFmtId="0" fontId="5" fillId="0" borderId="20" xfId="203" applyFont="1" applyFill="1" applyBorder="1" applyAlignment="1">
      <alignment horizontal="left"/>
    </xf>
    <xf numFmtId="172" fontId="6" fillId="0" borderId="23" xfId="103" quotePrefix="1" applyNumberFormat="1" applyFont="1" applyFill="1" applyBorder="1" applyAlignment="1">
      <alignment horizontal="left"/>
    </xf>
    <xf numFmtId="43" fontId="6" fillId="0" borderId="23" xfId="84" quotePrefix="1" applyNumberFormat="1" applyFont="1" applyFill="1" applyBorder="1" applyAlignment="1">
      <alignment horizontal="left"/>
    </xf>
    <xf numFmtId="172" fontId="11" fillId="0" borderId="20" xfId="103" applyNumberFormat="1" applyFont="1" applyFill="1" applyBorder="1"/>
    <xf numFmtId="172" fontId="6" fillId="0" borderId="6" xfId="103" quotePrefix="1" applyNumberFormat="1" applyFont="1" applyFill="1" applyBorder="1" applyAlignment="1">
      <alignment horizontal="left"/>
    </xf>
    <xf numFmtId="43" fontId="6" fillId="0" borderId="13" xfId="84" quotePrefix="1" applyNumberFormat="1" applyFont="1" applyFill="1" applyBorder="1" applyAlignment="1">
      <alignment horizontal="left"/>
    </xf>
    <xf numFmtId="0" fontId="6" fillId="0" borderId="6" xfId="203" applyFont="1" applyFill="1" applyBorder="1" applyAlignment="1">
      <alignment horizontal="left"/>
    </xf>
    <xf numFmtId="172" fontId="6" fillId="0" borderId="13" xfId="103" quotePrefix="1" applyNumberFormat="1" applyFont="1" applyFill="1" applyBorder="1" applyAlignment="1">
      <alignment horizontal="left"/>
    </xf>
    <xf numFmtId="172" fontId="12" fillId="0" borderId="13" xfId="103" applyNumberFormat="1" applyFont="1" applyFill="1" applyBorder="1"/>
    <xf numFmtId="172" fontId="66" fillId="0" borderId="13" xfId="103" applyNumberFormat="1" applyFont="1" applyFill="1" applyBorder="1"/>
    <xf numFmtId="172" fontId="66" fillId="0" borderId="6" xfId="103" applyNumberFormat="1" applyFont="1" applyFill="1" applyBorder="1"/>
    <xf numFmtId="172" fontId="67" fillId="0" borderId="6" xfId="103" applyNumberFormat="1" applyFont="1" applyFill="1" applyBorder="1"/>
    <xf numFmtId="0" fontId="6" fillId="0" borderId="18" xfId="203" applyFont="1" applyFill="1" applyBorder="1" applyAlignment="1">
      <alignment horizontal="center"/>
    </xf>
    <xf numFmtId="0" fontId="6" fillId="0" borderId="18" xfId="203" applyFont="1" applyFill="1" applyBorder="1"/>
    <xf numFmtId="172" fontId="6" fillId="0" borderId="18" xfId="203" applyNumberFormat="1" applyFont="1" applyFill="1" applyBorder="1"/>
    <xf numFmtId="172" fontId="6" fillId="0" borderId="23" xfId="203" applyNumberFormat="1" applyFont="1" applyFill="1" applyBorder="1"/>
    <xf numFmtId="0" fontId="1" fillId="0" borderId="18" xfId="203" applyFill="1" applyBorder="1"/>
    <xf numFmtId="171" fontId="12" fillId="0" borderId="6" xfId="103" applyNumberFormat="1" applyFont="1" applyFill="1" applyBorder="1"/>
    <xf numFmtId="173" fontId="1" fillId="0" borderId="0" xfId="203" applyNumberFormat="1" applyFill="1"/>
    <xf numFmtId="172" fontId="11" fillId="0" borderId="13" xfId="103" applyNumberFormat="1" applyFont="1" applyFill="1" applyBorder="1"/>
    <xf numFmtId="174" fontId="1" fillId="0" borderId="0" xfId="203" applyNumberFormat="1" applyFill="1"/>
    <xf numFmtId="10" fontId="67" fillId="0" borderId="13" xfId="289" applyNumberFormat="1" applyFont="1" applyFill="1" applyBorder="1"/>
    <xf numFmtId="172" fontId="67" fillId="0" borderId="13" xfId="103" applyNumberFormat="1" applyFont="1" applyFill="1" applyBorder="1"/>
    <xf numFmtId="170" fontId="6" fillId="0" borderId="13" xfId="84" applyFont="1" applyFill="1" applyBorder="1"/>
    <xf numFmtId="0" fontId="13" fillId="0" borderId="6" xfId="203" applyFont="1" applyFill="1" applyBorder="1" applyAlignment="1">
      <alignment horizontal="center"/>
    </xf>
    <xf numFmtId="175" fontId="5" fillId="0" borderId="13" xfId="84" applyNumberFormat="1" applyFont="1" applyFill="1" applyBorder="1"/>
    <xf numFmtId="175" fontId="5" fillId="0" borderId="6" xfId="84" applyNumberFormat="1" applyFont="1" applyFill="1" applyBorder="1"/>
    <xf numFmtId="0" fontId="6" fillId="0" borderId="18" xfId="203" quotePrefix="1" applyFont="1" applyFill="1" applyBorder="1"/>
    <xf numFmtId="172" fontId="6" fillId="0" borderId="6" xfId="103" quotePrefix="1" applyNumberFormat="1" applyFont="1" applyFill="1" applyBorder="1"/>
    <xf numFmtId="172" fontId="6" fillId="0" borderId="18" xfId="103" quotePrefix="1" applyNumberFormat="1" applyFont="1" applyFill="1" applyBorder="1"/>
    <xf numFmtId="172" fontId="12" fillId="0" borderId="18" xfId="103" applyNumberFormat="1" applyFont="1" applyFill="1" applyBorder="1"/>
    <xf numFmtId="172" fontId="6" fillId="0" borderId="23" xfId="103" quotePrefix="1" applyNumberFormat="1" applyFont="1" applyFill="1" applyBorder="1"/>
    <xf numFmtId="172" fontId="12" fillId="0" borderId="20" xfId="103" applyNumberFormat="1" applyFont="1" applyFill="1" applyBorder="1"/>
    <xf numFmtId="174" fontId="1" fillId="0" borderId="18" xfId="203" applyNumberFormat="1" applyFill="1" applyBorder="1"/>
    <xf numFmtId="172" fontId="6" fillId="0" borderId="13" xfId="103" quotePrefix="1" applyNumberFormat="1" applyFont="1" applyFill="1" applyBorder="1"/>
    <xf numFmtId="0" fontId="6" fillId="0" borderId="6" xfId="203" applyFont="1" applyFill="1" applyBorder="1" applyAlignment="1">
      <alignment horizontal="center" vertical="center"/>
    </xf>
    <xf numFmtId="0" fontId="6" fillId="0" borderId="6" xfId="203" applyFont="1" applyFill="1" applyBorder="1" applyAlignment="1">
      <alignment vertical="center"/>
    </xf>
    <xf numFmtId="172" fontId="6" fillId="0" borderId="13" xfId="103" quotePrefix="1" applyNumberFormat="1" applyFont="1" applyFill="1" applyBorder="1" applyAlignment="1">
      <alignment vertical="center"/>
    </xf>
    <xf numFmtId="172" fontId="12" fillId="0" borderId="6" xfId="103" applyNumberFormat="1" applyFont="1" applyFill="1" applyBorder="1" applyAlignment="1">
      <alignment vertical="center"/>
    </xf>
    <xf numFmtId="174" fontId="1" fillId="0" borderId="0" xfId="203" applyNumberFormat="1" applyFill="1" applyAlignment="1">
      <alignment vertical="center"/>
    </xf>
    <xf numFmtId="0" fontId="1" fillId="0" borderId="0" xfId="203" applyFill="1" applyAlignment="1">
      <alignment vertical="center"/>
    </xf>
    <xf numFmtId="0" fontId="5" fillId="0" borderId="6" xfId="203" applyFont="1" applyFill="1" applyBorder="1" applyAlignment="1">
      <alignment wrapText="1"/>
    </xf>
    <xf numFmtId="172" fontId="5" fillId="0" borderId="13" xfId="103" quotePrefix="1" applyNumberFormat="1" applyFont="1" applyFill="1" applyBorder="1"/>
    <xf numFmtId="0" fontId="6" fillId="0" borderId="18" xfId="203" applyFont="1" applyFill="1" applyBorder="1" applyAlignment="1">
      <alignment wrapText="1"/>
    </xf>
    <xf numFmtId="172" fontId="12" fillId="0" borderId="21" xfId="103" applyNumberFormat="1" applyFont="1" applyFill="1" applyBorder="1"/>
    <xf numFmtId="172" fontId="12" fillId="0" borderId="22" xfId="103" applyNumberFormat="1" applyFont="1" applyFill="1" applyBorder="1"/>
    <xf numFmtId="172" fontId="7" fillId="0" borderId="6" xfId="103" applyNumberFormat="1" applyFont="1" applyFill="1" applyBorder="1"/>
    <xf numFmtId="0" fontId="6" fillId="0" borderId="6" xfId="243" applyFont="1" applyFill="1" applyBorder="1" applyAlignment="1">
      <alignment horizontal="left"/>
    </xf>
    <xf numFmtId="0" fontId="6" fillId="0" borderId="20" xfId="203" applyFont="1" applyFill="1" applyBorder="1" applyAlignment="1">
      <alignment horizontal="center"/>
    </xf>
    <xf numFmtId="0" fontId="6" fillId="0" borderId="20" xfId="243" applyFont="1" applyFill="1" applyBorder="1" applyAlignment="1">
      <alignment horizontal="left"/>
    </xf>
    <xf numFmtId="172" fontId="6" fillId="0" borderId="23" xfId="103" applyNumberFormat="1" applyFont="1" applyFill="1" applyBorder="1"/>
    <xf numFmtId="172" fontId="6" fillId="0" borderId="20" xfId="103" applyNumberFormat="1" applyFont="1" applyFill="1" applyBorder="1"/>
    <xf numFmtId="0" fontId="5" fillId="0" borderId="24" xfId="203" quotePrefix="1" applyFont="1" applyFill="1" applyBorder="1" applyAlignment="1">
      <alignment horizontal="left"/>
    </xf>
    <xf numFmtId="0" fontId="6" fillId="0" borderId="25" xfId="203" applyFont="1" applyFill="1" applyBorder="1"/>
    <xf numFmtId="0" fontId="7" fillId="0" borderId="25" xfId="203" quotePrefix="1" applyFont="1" applyFill="1" applyBorder="1" applyAlignment="1">
      <alignment horizontal="left"/>
    </xf>
    <xf numFmtId="0" fontId="7" fillId="0" borderId="25" xfId="203" applyFont="1" applyFill="1" applyBorder="1"/>
    <xf numFmtId="0" fontId="7" fillId="0" borderId="21" xfId="203" applyFont="1" applyFill="1" applyBorder="1"/>
    <xf numFmtId="0" fontId="7" fillId="0" borderId="0" xfId="203" applyFont="1" applyFill="1"/>
    <xf numFmtId="0" fontId="66" fillId="0" borderId="0" xfId="203" applyFont="1" applyFill="1"/>
    <xf numFmtId="0" fontId="6" fillId="0" borderId="0" xfId="203" applyFont="1" applyFill="1"/>
    <xf numFmtId="0" fontId="8" fillId="0" borderId="0" xfId="203" applyFont="1" applyFill="1"/>
    <xf numFmtId="0" fontId="6" fillId="0" borderId="18" xfId="203" applyFont="1" applyFill="1" applyBorder="1" applyAlignment="1">
      <alignment horizontal="center" vertical="top"/>
    </xf>
    <xf numFmtId="0" fontId="6" fillId="0" borderId="0" xfId="203" applyFont="1" applyFill="1" applyAlignment="1">
      <alignment vertical="justify" wrapText="1"/>
    </xf>
    <xf numFmtId="0" fontId="66" fillId="0" borderId="0" xfId="203" applyFont="1" applyFill="1" applyAlignment="1">
      <alignment vertical="justify" wrapText="1"/>
    </xf>
    <xf numFmtId="0" fontId="7" fillId="0" borderId="13" xfId="203" applyFont="1" applyFill="1" applyBorder="1"/>
    <xf numFmtId="0" fontId="6" fillId="0" borderId="0" xfId="203" quotePrefix="1" applyFont="1" applyFill="1" applyBorder="1" applyAlignment="1">
      <alignment horizontal="left"/>
    </xf>
    <xf numFmtId="0" fontId="6" fillId="0" borderId="13" xfId="203" quotePrefix="1" applyFont="1" applyFill="1" applyBorder="1" applyAlignment="1">
      <alignment horizontal="left"/>
    </xf>
    <xf numFmtId="0" fontId="6" fillId="0" borderId="0" xfId="203" applyFont="1" applyFill="1" applyBorder="1" applyAlignment="1"/>
    <xf numFmtId="0" fontId="6" fillId="0" borderId="13" xfId="203" applyFont="1" applyFill="1" applyBorder="1" applyAlignment="1"/>
    <xf numFmtId="0" fontId="6" fillId="0" borderId="26" xfId="203" applyFont="1" applyFill="1" applyBorder="1"/>
    <xf numFmtId="0" fontId="6" fillId="0" borderId="27" xfId="203" applyFont="1" applyFill="1" applyBorder="1"/>
    <xf numFmtId="0" fontId="6" fillId="0" borderId="27" xfId="203" applyFont="1" applyFill="1" applyBorder="1" applyAlignment="1"/>
    <xf numFmtId="0" fontId="6" fillId="0" borderId="23" xfId="203" applyFont="1" applyFill="1" applyBorder="1" applyAlignment="1"/>
    <xf numFmtId="0" fontId="65" fillId="0" borderId="0" xfId="203" applyFont="1" applyFill="1"/>
    <xf numFmtId="0" fontId="13" fillId="0" borderId="0" xfId="203" applyFont="1" applyFill="1"/>
    <xf numFmtId="0" fontId="14" fillId="0" borderId="0" xfId="203" applyFont="1" applyFill="1"/>
    <xf numFmtId="0" fontId="68" fillId="0" borderId="0" xfId="203" applyFont="1" applyFill="1"/>
    <xf numFmtId="49" fontId="5" fillId="0" borderId="28" xfId="203" applyNumberFormat="1" applyFont="1" applyFill="1" applyBorder="1" applyAlignment="1">
      <alignment horizontal="center" vertical="justify"/>
    </xf>
    <xf numFmtId="49" fontId="69" fillId="0" borderId="29" xfId="0" applyNumberFormat="1" applyFont="1" applyFill="1" applyBorder="1" applyAlignment="1">
      <alignment horizontal="center" vertical="justify"/>
    </xf>
    <xf numFmtId="49" fontId="5" fillId="0" borderId="30" xfId="203" applyNumberFormat="1" applyFont="1" applyFill="1" applyBorder="1" applyAlignment="1">
      <alignment horizontal="center" vertical="justify"/>
    </xf>
    <xf numFmtId="49" fontId="69" fillId="0" borderId="28" xfId="0" applyNumberFormat="1" applyFont="1" applyFill="1" applyBorder="1" applyAlignment="1">
      <alignment horizontal="center" vertical="justify"/>
    </xf>
    <xf numFmtId="171" fontId="5" fillId="0" borderId="31" xfId="84" applyNumberFormat="1" applyFont="1" applyFill="1" applyBorder="1" applyAlignment="1">
      <alignment horizontal="center"/>
    </xf>
    <xf numFmtId="0" fontId="5" fillId="0" borderId="23" xfId="203" quotePrefix="1" applyFont="1" applyFill="1" applyBorder="1" applyAlignment="1">
      <alignment horizontal="center"/>
    </xf>
    <xf numFmtId="0" fontId="5" fillId="0" borderId="32" xfId="203" applyFont="1" applyFill="1" applyBorder="1" applyAlignment="1">
      <alignment horizontal="center" vertical="center" wrapText="1"/>
    </xf>
    <xf numFmtId="0" fontId="5" fillId="0" borderId="26" xfId="203" applyFont="1" applyFill="1" applyBorder="1" applyAlignment="1">
      <alignment horizontal="center" vertical="justify"/>
    </xf>
    <xf numFmtId="172" fontId="5" fillId="0" borderId="0" xfId="103" applyNumberFormat="1" applyFont="1" applyFill="1" applyBorder="1"/>
    <xf numFmtId="0" fontId="5" fillId="0" borderId="33" xfId="203" applyFont="1" applyFill="1" applyBorder="1" applyAlignment="1">
      <alignment horizontal="center" vertical="center"/>
    </xf>
    <xf numFmtId="0" fontId="5" fillId="0" borderId="22" xfId="203" applyFont="1" applyFill="1" applyBorder="1" applyAlignment="1">
      <alignment horizontal="center" vertical="center" wrapText="1"/>
    </xf>
    <xf numFmtId="0" fontId="5" fillId="0" borderId="24" xfId="203" applyFont="1" applyFill="1" applyBorder="1" applyAlignment="1">
      <alignment horizontal="center" vertical="center"/>
    </xf>
    <xf numFmtId="0" fontId="5" fillId="0" borderId="20" xfId="203" applyFont="1" applyFill="1" applyBorder="1" applyAlignment="1">
      <alignment horizontal="center" vertical="justify" wrapText="1"/>
    </xf>
    <xf numFmtId="0" fontId="6" fillId="0" borderId="0" xfId="203" applyFont="1" applyFill="1" applyBorder="1" applyAlignment="1">
      <alignment horizontal="left" vertical="top" wrapText="1"/>
    </xf>
    <xf numFmtId="0" fontId="6" fillId="0" borderId="13" xfId="203" applyFont="1" applyFill="1" applyBorder="1" applyAlignment="1">
      <alignment horizontal="left" vertical="top" wrapText="1"/>
    </xf>
    <xf numFmtId="0" fontId="69" fillId="0" borderId="0" xfId="0" applyFont="1" applyFill="1" applyBorder="1"/>
    <xf numFmtId="0" fontId="69" fillId="0" borderId="13" xfId="0" applyFont="1" applyFill="1" applyBorder="1"/>
    <xf numFmtId="0" fontId="6" fillId="0" borderId="0" xfId="203" quotePrefix="1" applyFont="1" applyFill="1" applyBorder="1" applyAlignment="1">
      <alignment horizontal="left" vertical="top" wrapText="1"/>
    </xf>
    <xf numFmtId="0" fontId="6" fillId="0" borderId="13" xfId="203" quotePrefix="1" applyFont="1" applyFill="1" applyBorder="1" applyAlignment="1">
      <alignment horizontal="left" vertical="top" wrapText="1"/>
    </xf>
    <xf numFmtId="0" fontId="10" fillId="0" borderId="35" xfId="203" applyFont="1" applyFill="1" applyBorder="1" applyAlignment="1">
      <alignment horizontal="center" vertical="justify"/>
    </xf>
    <xf numFmtId="0" fontId="10" fillId="0" borderId="8" xfId="203" applyFont="1" applyFill="1" applyBorder="1" applyAlignment="1">
      <alignment horizontal="center" vertical="justify"/>
    </xf>
    <xf numFmtId="0" fontId="10" fillId="0" borderId="31" xfId="203" applyFont="1" applyFill="1" applyBorder="1" applyAlignment="1">
      <alignment horizontal="center" vertical="justify"/>
    </xf>
    <xf numFmtId="171" fontId="4" fillId="0" borderId="35" xfId="84" applyNumberFormat="1" applyFont="1" applyFill="1" applyBorder="1" applyAlignment="1">
      <alignment horizontal="center" vertical="justify"/>
    </xf>
    <xf numFmtId="171" fontId="4" fillId="0" borderId="31" xfId="84" applyNumberFormat="1" applyFont="1" applyFill="1" applyBorder="1" applyAlignment="1">
      <alignment horizontal="center" vertical="justify"/>
    </xf>
    <xf numFmtId="0" fontId="4" fillId="0" borderId="5" xfId="203" applyFont="1" applyFill="1" applyBorder="1" applyAlignment="1">
      <alignment horizontal="center" vertical="justify"/>
    </xf>
    <xf numFmtId="0" fontId="4" fillId="0" borderId="34" xfId="203" applyFont="1" applyFill="1" applyBorder="1" applyAlignment="1">
      <alignment horizontal="center" vertical="justify"/>
    </xf>
    <xf numFmtId="0" fontId="2" fillId="0" borderId="0" xfId="203" quotePrefix="1" applyFont="1" applyFill="1" applyBorder="1" applyAlignment="1">
      <alignment horizontal="center"/>
    </xf>
    <xf numFmtId="0" fontId="3" fillId="0" borderId="0" xfId="203" applyFont="1" applyFill="1" applyBorder="1" applyAlignment="1">
      <alignment horizontal="center"/>
    </xf>
    <xf numFmtId="49" fontId="5" fillId="0" borderId="36" xfId="203" applyNumberFormat="1" applyFont="1" applyFill="1" applyBorder="1" applyAlignment="1">
      <alignment horizontal="center" vertical="justify"/>
    </xf>
    <xf numFmtId="49" fontId="5" fillId="0" borderId="37" xfId="203" applyNumberFormat="1" applyFont="1" applyFill="1" applyBorder="1" applyAlignment="1">
      <alignment horizontal="center" vertical="justify"/>
    </xf>
    <xf numFmtId="49" fontId="5" fillId="0" borderId="38" xfId="203" applyNumberFormat="1" applyFont="1" applyFill="1" applyBorder="1" applyAlignment="1">
      <alignment horizontal="center" vertical="justify"/>
    </xf>
  </cellXfs>
  <cellStyles count="368">
    <cellStyle name="%" xfId="1"/>
    <cellStyle name="% 2" xfId="2"/>
    <cellStyle name="_Book1 (4)" xfId="3"/>
    <cellStyle name="_Book2" xfId="4"/>
    <cellStyle name="_Consolidation II" xfId="5"/>
    <cellStyle name="_Cost for new hires" xfId="6"/>
    <cellStyle name="_CTC 2009 - All India SALES" xfId="7"/>
    <cellStyle name="_EMEA Template 2008-2011 Roadmap Template ISSUED" xfId="8"/>
    <cellStyle name="_Entity" xfId="9"/>
    <cellStyle name="_FINAL Comp 2009 Data Sheet_30 March 09 Keith" xfId="10"/>
    <cellStyle name="_FY_Deck_2008_V10_Final" xfId="11"/>
    <cellStyle name="_Kolkata Headcountnov07" xfId="12"/>
    <cellStyle name="_Mgmt Staff &amp; ASE Details" xfId="13"/>
    <cellStyle name="_Month on month People Cost analysis 2008" xfId="14"/>
    <cellStyle name="_Month on month People Cost analysis 2008_M11'08" xfId="15"/>
    <cellStyle name="_Month on month People Cost analysis 2008-Oct" xfId="16"/>
    <cellStyle name="_Month on month People Cost analysis 2008-Sep" xfId="17"/>
    <cellStyle name="_MS contract workings - Nikhila" xfId="18"/>
    <cellStyle name="_Mumbai NOV  Monthly Headcount Report " xfId="19"/>
    <cellStyle name="_Roadmap - Indirects" xfId="20"/>
    <cellStyle name="_Roadmap - Indirects II" xfId="21"/>
    <cellStyle name="_Sales People Cost 2009 C - Summary" xfId="22"/>
    <cellStyle name="_Sheet1" xfId="23"/>
    <cellStyle name="_TableHead" xfId="24"/>
    <cellStyle name="_TableRowHead" xfId="25"/>
    <cellStyle name="_targets_hc_14april" xfId="26"/>
    <cellStyle name="_TEST" xfId="27"/>
    <cellStyle name="`GENERAL" xfId="28"/>
    <cellStyle name="=C:\WINNT\SYSTEM32\COMMAND.COM" xfId="29"/>
    <cellStyle name="1_Top Row Yellow C10pt bd" xfId="30"/>
    <cellStyle name="1_Top Row Yellow C10pt bd_Infotype 0168" xfId="31"/>
    <cellStyle name="1_Top Row Yellow C10pt bd_Infotype 0171" xfId="32"/>
    <cellStyle name="2_2nd row col titles lt blue/black" xfId="33"/>
    <cellStyle name="2_2nd row col titles lt blue/black_Infotype 0168" xfId="34"/>
    <cellStyle name="2_2nd row col titles lt blue/black_Infotype 0171" xfId="35"/>
    <cellStyle name="20% - Accent1 2" xfId="36"/>
    <cellStyle name="20% - Accent1 3" xfId="37"/>
    <cellStyle name="20% - Accent1 4" xfId="38"/>
    <cellStyle name="20% - Accent2 2" xfId="39"/>
    <cellStyle name="20% - Accent2 3" xfId="40"/>
    <cellStyle name="20% - Accent2 4" xfId="41"/>
    <cellStyle name="20% - Accent3 2" xfId="42"/>
    <cellStyle name="20% - Accent3 3" xfId="43"/>
    <cellStyle name="20% - Accent3 4" xfId="44"/>
    <cellStyle name="20% - Accent4 2" xfId="45"/>
    <cellStyle name="20% - Accent4 3" xfId="46"/>
    <cellStyle name="20% - Accent4 4" xfId="47"/>
    <cellStyle name="20% - Accent5 2" xfId="48"/>
    <cellStyle name="20% - Accent5 3" xfId="49"/>
    <cellStyle name="20% - Accent5 4" xfId="50"/>
    <cellStyle name="20% - Accent6 2" xfId="51"/>
    <cellStyle name="20% - Accent6 3" xfId="52"/>
    <cellStyle name="20% - Accent6 4" xfId="53"/>
    <cellStyle name="3_3rd Row Med Blue c10pt W" xfId="54"/>
    <cellStyle name="3_3rd Row Med Blue c10pt W_Infotype 0168" xfId="55"/>
    <cellStyle name="3_3rd Row Med Blue c10pt W_Infotype 0171" xfId="56"/>
    <cellStyle name="4_Body - Courier 10pt" xfId="57"/>
    <cellStyle name="4_Body - Courier 10pt_Infotype 0168" xfId="58"/>
    <cellStyle name="4_Body - Courier 10pt_Infotype 0171" xfId="59"/>
    <cellStyle name="40% - Accent1 2" xfId="60"/>
    <cellStyle name="40% - Accent1 3" xfId="61"/>
    <cellStyle name="40% - Accent1 4" xfId="62"/>
    <cellStyle name="40% - Accent2 2" xfId="63"/>
    <cellStyle name="40% - Accent2 3" xfId="64"/>
    <cellStyle name="40% - Accent2 4" xfId="65"/>
    <cellStyle name="40% - Accent3 2" xfId="66"/>
    <cellStyle name="40% - Accent3 3" xfId="67"/>
    <cellStyle name="40% - Accent3 4" xfId="68"/>
    <cellStyle name="40% - Accent4 2" xfId="69"/>
    <cellStyle name="40% - Accent4 3" xfId="70"/>
    <cellStyle name="40% - Accent4 4" xfId="71"/>
    <cellStyle name="40% - Accent5 2" xfId="72"/>
    <cellStyle name="40% - Accent5 3" xfId="73"/>
    <cellStyle name="40% - Accent5 4" xfId="74"/>
    <cellStyle name="40% - Accent6 2" xfId="75"/>
    <cellStyle name="40% - Accent6 3" xfId="76"/>
    <cellStyle name="40% - Accent6 4" xfId="77"/>
    <cellStyle name="5_Required Fld Red_C10pt W" xfId="78"/>
    <cellStyle name="5_Required Fld Red_C10pt W_Infotype 0168" xfId="79"/>
    <cellStyle name="5_Required Fld Red_C10pt W_Infotype 0171" xfId="80"/>
    <cellStyle name="BMHeading" xfId="81"/>
    <cellStyle name="Code" xfId="82"/>
    <cellStyle name="Code Section" xfId="83"/>
    <cellStyle name="Comma" xfId="84" builtinId="3"/>
    <cellStyle name="Comma 10" xfId="85"/>
    <cellStyle name="Comma 10 2" xfId="86"/>
    <cellStyle name="Comma 11" xfId="87"/>
    <cellStyle name="Comma 12" xfId="88"/>
    <cellStyle name="Comma 13" xfId="89"/>
    <cellStyle name="Comma 14" xfId="90"/>
    <cellStyle name="Comma 2" xfId="91"/>
    <cellStyle name="Comma 2 2" xfId="92"/>
    <cellStyle name="Comma 2 2 2" xfId="93"/>
    <cellStyle name="Comma 2 2 3" xfId="94"/>
    <cellStyle name="Comma 2 3" xfId="95"/>
    <cellStyle name="Comma 2 4" xfId="96"/>
    <cellStyle name="Comma 2 5" xfId="97"/>
    <cellStyle name="Comma 3" xfId="98"/>
    <cellStyle name="Comma 3 2" xfId="99"/>
    <cellStyle name="Comma 3 3" xfId="100"/>
    <cellStyle name="Comma 3 4" xfId="101"/>
    <cellStyle name="Comma 4" xfId="102"/>
    <cellStyle name="Comma 4 2" xfId="103"/>
    <cellStyle name="Comma 4 2 2" xfId="104"/>
    <cellStyle name="Comma 4 3" xfId="105"/>
    <cellStyle name="Comma 4 4" xfId="106"/>
    <cellStyle name="Comma 5" xfId="107"/>
    <cellStyle name="Comma 6" xfId="108"/>
    <cellStyle name="Comma 6 2" xfId="109"/>
    <cellStyle name="Comma 7" xfId="110"/>
    <cellStyle name="Comma 8" xfId="111"/>
    <cellStyle name="Comma 9" xfId="112"/>
    <cellStyle name="Courier 10pt" xfId="113"/>
    <cellStyle name="Currency 2" xfId="114"/>
    <cellStyle name="Currency 3" xfId="115"/>
    <cellStyle name="Custom - Style8" xfId="116"/>
    <cellStyle name="Custom - Style8 2" xfId="117"/>
    <cellStyle name="Custom - Style8 3" xfId="118"/>
    <cellStyle name="Data   - Style2" xfId="119"/>
    <cellStyle name="Elaine" xfId="120"/>
    <cellStyle name="Euro" xfId="121"/>
    <cellStyle name="Excel Built-in Normal_DEPOSIT - OTHERS" xfId="122"/>
    <cellStyle name="EYCheck" xfId="123"/>
    <cellStyle name="EYDate" xfId="124"/>
    <cellStyle name="EYHeader1" xfId="125"/>
    <cellStyle name="EYHeader2" xfId="126"/>
    <cellStyle name="EYHeader3" xfId="127"/>
    <cellStyle name="EYInputDate" xfId="128"/>
    <cellStyle name="EYInputPercent" xfId="129"/>
    <cellStyle name="EYInputValue" xfId="130"/>
    <cellStyle name="EYNormal" xfId="131"/>
    <cellStyle name="EYPercent" xfId="132"/>
    <cellStyle name="General" xfId="133"/>
    <cellStyle name="Grey" xfId="134"/>
    <cellStyle name="Heading" xfId="135"/>
    <cellStyle name="Hyperlink 2" xfId="136"/>
    <cellStyle name="Hyperlink 2 2" xfId="137"/>
    <cellStyle name="Hyperlink 3" xfId="138"/>
    <cellStyle name="Input [yellow]" xfId="139"/>
    <cellStyle name="Labels - Style3" xfId="140"/>
    <cellStyle name="Migliaia (0)_Men's wear" xfId="141"/>
    <cellStyle name="Milliers_Market Share - Market Growth (Ex P&amp;L Roadmap)" xfId="142"/>
    <cellStyle name="Neil1" xfId="143"/>
    <cellStyle name="no dec" xfId="144"/>
    <cellStyle name="Non défini" xfId="145"/>
    <cellStyle name="Nor}al 2" xfId="146"/>
    <cellStyle name="Normal" xfId="0" builtinId="0"/>
    <cellStyle name="Normal - Style1" xfId="147"/>
    <cellStyle name="Normal 10" xfId="148"/>
    <cellStyle name="Normal 10 2" xfId="149"/>
    <cellStyle name="Normal 11" xfId="150"/>
    <cellStyle name="Normal 12" xfId="151"/>
    <cellStyle name="Normal 13" xfId="152"/>
    <cellStyle name="Normal 14" xfId="153"/>
    <cellStyle name="Normal 15" xfId="154"/>
    <cellStyle name="Normal 16" xfId="155"/>
    <cellStyle name="Normal 17" xfId="156"/>
    <cellStyle name="Normal 18" xfId="157"/>
    <cellStyle name="Normal 19" xfId="158"/>
    <cellStyle name="Normal 2" xfId="159"/>
    <cellStyle name="Normal 2 2" xfId="160"/>
    <cellStyle name="Normal 2 2 2" xfId="161"/>
    <cellStyle name="Normal 2 2 3" xfId="162"/>
    <cellStyle name="Normal 2 3" xfId="163"/>
    <cellStyle name="Normal 2 4" xfId="164"/>
    <cellStyle name="Normal 2 5" xfId="165"/>
    <cellStyle name="Normal 20" xfId="166"/>
    <cellStyle name="Normal 21" xfId="167"/>
    <cellStyle name="Normal 22" xfId="168"/>
    <cellStyle name="Normal 23" xfId="169"/>
    <cellStyle name="Normal 24" xfId="170"/>
    <cellStyle name="Normal 25" xfId="171"/>
    <cellStyle name="Normal 26" xfId="172"/>
    <cellStyle name="Normal 26 2" xfId="173"/>
    <cellStyle name="Normal 27" xfId="174"/>
    <cellStyle name="Normal 28" xfId="175"/>
    <cellStyle name="Normal 29" xfId="176"/>
    <cellStyle name="Normal 3" xfId="177"/>
    <cellStyle name="Normal 3 2" xfId="178"/>
    <cellStyle name="Normal 30" xfId="179"/>
    <cellStyle name="Normal 30 2" xfId="180"/>
    <cellStyle name="Normal 31" xfId="181"/>
    <cellStyle name="Normal 32" xfId="182"/>
    <cellStyle name="Normal 33" xfId="183"/>
    <cellStyle name="Normal 34" xfId="184"/>
    <cellStyle name="Normal 35" xfId="185"/>
    <cellStyle name="Normal 36" xfId="186"/>
    <cellStyle name="Normal 37" xfId="187"/>
    <cellStyle name="Normal 38" xfId="188"/>
    <cellStyle name="Normal 39" xfId="189"/>
    <cellStyle name="Normal 4" xfId="190"/>
    <cellStyle name="Normal 4 2" xfId="191"/>
    <cellStyle name="Normal 40" xfId="192"/>
    <cellStyle name="Normal 41" xfId="193"/>
    <cellStyle name="Normal 42" xfId="194"/>
    <cellStyle name="Normal 43" xfId="195"/>
    <cellStyle name="Normal 44" xfId="196"/>
    <cellStyle name="Normal 45" xfId="197"/>
    <cellStyle name="Normal 46" xfId="198"/>
    <cellStyle name="Normal 47" xfId="199"/>
    <cellStyle name="Normal 48" xfId="200"/>
    <cellStyle name="Normal 49" xfId="201"/>
    <cellStyle name="Normal 5" xfId="202"/>
    <cellStyle name="Normal 5 2" xfId="203"/>
    <cellStyle name="Normal 50" xfId="204"/>
    <cellStyle name="Normal 51" xfId="205"/>
    <cellStyle name="Normal 52" xfId="206"/>
    <cellStyle name="Normal 53" xfId="207"/>
    <cellStyle name="Normal 54" xfId="208"/>
    <cellStyle name="Normal 55" xfId="209"/>
    <cellStyle name="Normal 56" xfId="210"/>
    <cellStyle name="Normal 57" xfId="211"/>
    <cellStyle name="Normal 58" xfId="212"/>
    <cellStyle name="Normal 59" xfId="213"/>
    <cellStyle name="Normal 6" xfId="214"/>
    <cellStyle name="Normal 60" xfId="215"/>
    <cellStyle name="Normal 61" xfId="216"/>
    <cellStyle name="Normal 62" xfId="217"/>
    <cellStyle name="Normal 63" xfId="218"/>
    <cellStyle name="Normal 64" xfId="219"/>
    <cellStyle name="Normal 65" xfId="220"/>
    <cellStyle name="Normal 66" xfId="221"/>
    <cellStyle name="Normal 67" xfId="222"/>
    <cellStyle name="Normal 68" xfId="223"/>
    <cellStyle name="Normal 69" xfId="224"/>
    <cellStyle name="Normal 7" xfId="225"/>
    <cellStyle name="Normal 70" xfId="226"/>
    <cellStyle name="Normal 71" xfId="227"/>
    <cellStyle name="Normal 72" xfId="228"/>
    <cellStyle name="Normal 73" xfId="229"/>
    <cellStyle name="Normal 74" xfId="230"/>
    <cellStyle name="Normal 75" xfId="231"/>
    <cellStyle name="Normal 76" xfId="232"/>
    <cellStyle name="Normal 77" xfId="233"/>
    <cellStyle name="Normal 78" xfId="234"/>
    <cellStyle name="Normal 79" xfId="235"/>
    <cellStyle name="Normal 8" xfId="236"/>
    <cellStyle name="Normal 80" xfId="237"/>
    <cellStyle name="Normal 81" xfId="238"/>
    <cellStyle name="Normal 82" xfId="239"/>
    <cellStyle name="Normal 83" xfId="240"/>
    <cellStyle name="Normal 84" xfId="241"/>
    <cellStyle name="Normal 85" xfId="242"/>
    <cellStyle name="Normal 9" xfId="243"/>
    <cellStyle name="Normal 9 2" xfId="244"/>
    <cellStyle name="Note 10 2" xfId="245"/>
    <cellStyle name="Note 11 2" xfId="246"/>
    <cellStyle name="Note 12 2" xfId="247"/>
    <cellStyle name="Note 13 2" xfId="248"/>
    <cellStyle name="Note 14 2" xfId="249"/>
    <cellStyle name="Note 15 2" xfId="250"/>
    <cellStyle name="Note 16 2" xfId="251"/>
    <cellStyle name="Note 17 2" xfId="252"/>
    <cellStyle name="Note 18 2" xfId="253"/>
    <cellStyle name="Note 19 2" xfId="254"/>
    <cellStyle name="Note 2 2" xfId="255"/>
    <cellStyle name="Note 20 2" xfId="256"/>
    <cellStyle name="Note 21 2" xfId="257"/>
    <cellStyle name="Note 22 2" xfId="258"/>
    <cellStyle name="Note 23 2" xfId="259"/>
    <cellStyle name="Note 24 2" xfId="260"/>
    <cellStyle name="Note 25 2" xfId="261"/>
    <cellStyle name="Note 26 2" xfId="262"/>
    <cellStyle name="Note 27 2" xfId="263"/>
    <cellStyle name="Note 28 2" xfId="264"/>
    <cellStyle name="Note 29 2" xfId="265"/>
    <cellStyle name="Note 3 2" xfId="266"/>
    <cellStyle name="Note 30" xfId="267"/>
    <cellStyle name="Note 31 2" xfId="268"/>
    <cellStyle name="Note 32 2" xfId="269"/>
    <cellStyle name="Note 33 2" xfId="270"/>
    <cellStyle name="Note 34 2" xfId="271"/>
    <cellStyle name="Note 35 2" xfId="272"/>
    <cellStyle name="Note 36 2" xfId="273"/>
    <cellStyle name="Note 37 2" xfId="274"/>
    <cellStyle name="Note 38 2" xfId="275"/>
    <cellStyle name="Note 39 2" xfId="276"/>
    <cellStyle name="Note 4 2" xfId="277"/>
    <cellStyle name="Note 40 2" xfId="278"/>
    <cellStyle name="Note 5 2" xfId="279"/>
    <cellStyle name="Note 6 2" xfId="280"/>
    <cellStyle name="Note 7 2" xfId="281"/>
    <cellStyle name="Note 8 2" xfId="282"/>
    <cellStyle name="Note 9 2" xfId="283"/>
    <cellStyle name="Output Amounts" xfId="284"/>
    <cellStyle name="Output Line Items" xfId="285"/>
    <cellStyle name="Output Line Items 2" xfId="286"/>
    <cellStyle name="Oview" xfId="287"/>
    <cellStyle name="Oview 2" xfId="288"/>
    <cellStyle name="Percent" xfId="289" builtinId="5"/>
    <cellStyle name="Percent (0)" xfId="290"/>
    <cellStyle name="Percent (0) 2" xfId="291"/>
    <cellStyle name="Percent [2]" xfId="292"/>
    <cellStyle name="Percent 2" xfId="293"/>
    <cellStyle name="Percent 2 2" xfId="294"/>
    <cellStyle name="Percent 2 3" xfId="295"/>
    <cellStyle name="Percent 3" xfId="296"/>
    <cellStyle name="Percent 3 2" xfId="297"/>
    <cellStyle name="Percent 4" xfId="298"/>
    <cellStyle name="Percent 4 2" xfId="299"/>
    <cellStyle name="Percent 5" xfId="300"/>
    <cellStyle name="Percent 6" xfId="301"/>
    <cellStyle name="Percent 7" xfId="302"/>
    <cellStyle name="Percent 8" xfId="303"/>
    <cellStyle name="PSDec" xfId="304"/>
    <cellStyle name="Reset  - Style7" xfId="305"/>
    <cellStyle name="rhg" xfId="306"/>
    <cellStyle name="rhg 2" xfId="307"/>
    <cellStyle name="rhg000" xfId="308"/>
    <cellStyle name="rhg000black" xfId="309"/>
    <cellStyle name="rhg000White" xfId="310"/>
    <cellStyle name="rhgblack" xfId="311"/>
    <cellStyle name="rhgpercent" xfId="312"/>
    <cellStyle name="rhgpercentWhite" xfId="313"/>
    <cellStyle name="rhgWhite" xfId="314"/>
    <cellStyle name="SAPBEXaggData" xfId="315"/>
    <cellStyle name="SAPBEXaggDataEmph" xfId="316"/>
    <cellStyle name="SAPBEXaggItem" xfId="317"/>
    <cellStyle name="SAPBEXaggItemX" xfId="318"/>
    <cellStyle name="SAPBEXchaText" xfId="319"/>
    <cellStyle name="SAPBEXexcBad7" xfId="320"/>
    <cellStyle name="SAPBEXexcBad8" xfId="321"/>
    <cellStyle name="SAPBEXexcBad9" xfId="322"/>
    <cellStyle name="SAPBEXexcCritical4" xfId="323"/>
    <cellStyle name="SAPBEXexcCritical5" xfId="324"/>
    <cellStyle name="SAPBEXexcCritical6" xfId="325"/>
    <cellStyle name="SAPBEXexcGood1" xfId="326"/>
    <cellStyle name="SAPBEXexcGood2" xfId="327"/>
    <cellStyle name="SAPBEXexcGood3" xfId="328"/>
    <cellStyle name="SAPBEXfilterDrill" xfId="329"/>
    <cellStyle name="SAPBEXfilterItem" xfId="330"/>
    <cellStyle name="SAPBEXfilterText" xfId="331"/>
    <cellStyle name="SAPBEXformats" xfId="332"/>
    <cellStyle name="SAPBEXheaderItem" xfId="333"/>
    <cellStyle name="SAPBEXheaderText" xfId="334"/>
    <cellStyle name="SAPBEXHLevel0" xfId="335"/>
    <cellStyle name="SAPBEXHLevel0X" xfId="336"/>
    <cellStyle name="SAPBEXHLevel1" xfId="337"/>
    <cellStyle name="SAPBEXHLevel1X" xfId="338"/>
    <cellStyle name="SAPBEXHLevel2" xfId="339"/>
    <cellStyle name="SAPBEXHLevel2X" xfId="340"/>
    <cellStyle name="SAPBEXHLevel3" xfId="341"/>
    <cellStyle name="SAPBEXHLevel3X" xfId="342"/>
    <cellStyle name="SAPBEXresData" xfId="343"/>
    <cellStyle name="SAPBEXresDataEmph" xfId="344"/>
    <cellStyle name="SAPBEXresItem" xfId="345"/>
    <cellStyle name="SAPBEXresItemX" xfId="346"/>
    <cellStyle name="SAPBEXstdData" xfId="347"/>
    <cellStyle name="SAPBEXstdDataEmph" xfId="348"/>
    <cellStyle name="SAPBEXstdItem" xfId="349"/>
    <cellStyle name="SAPBEXstdItem 2" xfId="350"/>
    <cellStyle name="SAPBEXstdItemX" xfId="351"/>
    <cellStyle name="SAPBEXtitle" xfId="352"/>
    <cellStyle name="SAPBEXundefined" xfId="353"/>
    <cellStyle name="Standaard_EAN codes" xfId="354"/>
    <cellStyle name="Style 1" xfId="355"/>
    <cellStyle name="Table  - Style6" xfId="356"/>
    <cellStyle name="TEXT" xfId="357"/>
    <cellStyle name="Tickmark" xfId="358"/>
    <cellStyle name="Tickmark 2" xfId="359"/>
    <cellStyle name="Title  - Style1" xfId="360"/>
    <cellStyle name="Top Row Yellow" xfId="361"/>
    <cellStyle name="TotCol - Style5" xfId="362"/>
    <cellStyle name="TotRow - Style4" xfId="363"/>
    <cellStyle name="Valuta (0)_Men's wear" xfId="364"/>
    <cellStyle name="一般_quotation form1" xfId="365"/>
    <cellStyle name="常规_B01009" xfId="366"/>
    <cellStyle name="標準_Sheet1" xfId="36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p/AppData/Local/Temp/Accounts%20Dec%201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writer-1\D\Documents%20and%20Settings\Hemanth\My%20Documents\Old%20C\I%20T%20Returns%20CIL)\I%20T%20Return%20March%202005\ROI%20data%20for%20AF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Biju%20Varghese/Desktop/VIP08-09/FREIGHTOUT/CFT%20Report-April'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ditdivision\srd-staff\Documents%20and%20Settings\ajayk\My%20Documents\BS_05-06\Mina%20Estate\MINAESTA_BS_05-0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20Accounts%20payable%20workshee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20drive\Vijay%20Jain\Triple\2005-06\Final%20Triple%20Com%2031.3.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haitenjain/Back%20up/Vip%20Industries%20Ltd/AY%202009-10/Q4/Advance%20Tax/Advance%20FBT.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640%20Property%20(Fixed%20Assets)%20-%20Substantive%20Testin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SK-ATHAWALE/AppData/Local/Microsoft/Windows/Temporary%20Internet%20Files/Content.Outlook/F7J5A615/Vendor%20Advances%20Sept%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ublic/Documents/Debtors%20as%20on%2031.03.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anjay%20templaptop/audit/Documents%20and%20Settings/jaymieannv/Local%20Settings/Temporary%20Internet%20Files/OLK5C/PA%20Template%2020080218%20erick's%2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SK-KUNAL\Users\Users\owner\AppData\Local\Microsoft\Windows\Temporary%20Internet%20Files\Content.Outlook\LQ3XIM94\FLASH%20April12%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ho-haitenjain\Back%20up\Vip%20Industries%20Ltd\AY%202009-10\Q4\Advance%20Tax\Advance%20FB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BI Print format"/>
      <sheetName val="Sebi"/>
      <sheetName val="Sebi BS"/>
      <sheetName val="BS"/>
      <sheetName val="P&amp;L"/>
      <sheetName val="Note BS"/>
      <sheetName val="Cash FLow YTD Dec 15"/>
      <sheetName val="Cash Flow Annexures"/>
      <sheetName val="BS 1"/>
      <sheetName val="Note Pl"/>
      <sheetName val="PL1"/>
      <sheetName val="TB"/>
      <sheetName val="Pur for Resale"/>
      <sheetName val="Profit Reco"/>
      <sheetName val="Misc Exps"/>
      <sheetName val="Note Investment"/>
      <sheetName val="Tax Working"/>
      <sheetName val="TaxLiability"/>
      <sheetName val="Defer Tax"/>
      <sheetName val="AS16"/>
      <sheetName val="Deposits Paid"/>
      <sheetName val="Deposit Received "/>
      <sheetName val="HRP"/>
      <sheetName val="Rent Comparison"/>
      <sheetName val="Sales and Disc"/>
      <sheetName val="BS Details"/>
      <sheetName val="Vendor Adv"/>
    </sheetNames>
    <sheetDataSet>
      <sheetData sheetId="0"/>
      <sheetData sheetId="1">
        <row r="17">
          <cell r="C17">
            <v>291.30012128499999</v>
          </cell>
        </row>
      </sheetData>
      <sheetData sheetId="2">
        <row r="11">
          <cell r="D11">
            <v>28.263463000000002</v>
          </cell>
        </row>
        <row r="12">
          <cell r="I12">
            <v>278.73727510797045</v>
          </cell>
        </row>
      </sheetData>
      <sheetData sheetId="3">
        <row r="12">
          <cell r="J12">
            <v>27873.727510797045</v>
          </cell>
        </row>
      </sheetData>
      <sheetData sheetId="4">
        <row r="11">
          <cell r="F11">
            <v>47.937488600000002</v>
          </cell>
          <cell r="G11">
            <v>41.759121499999999</v>
          </cell>
          <cell r="H11">
            <v>49.426234999999977</v>
          </cell>
          <cell r="I11">
            <v>135.3083603</v>
          </cell>
          <cell r="J11">
            <v>183.16784459999997</v>
          </cell>
          <cell r="K11">
            <v>259.58952840000006</v>
          </cell>
        </row>
        <row r="15">
          <cell r="F15">
            <v>3501.1535778000016</v>
          </cell>
          <cell r="G15">
            <v>3151.4915140999919</v>
          </cell>
          <cell r="H15">
            <v>2952.5151512000002</v>
          </cell>
          <cell r="I15">
            <v>12135.547300999999</v>
          </cell>
          <cell r="J15">
            <v>10377.171482799988</v>
          </cell>
          <cell r="K15">
            <v>14598.659530500001</v>
          </cell>
        </row>
        <row r="16">
          <cell r="F16">
            <v>12190.176519499997</v>
          </cell>
          <cell r="G16">
            <v>14830.786383600003</v>
          </cell>
          <cell r="H16">
            <v>13702.042443699998</v>
          </cell>
          <cell r="I16">
            <v>39585.622838999996</v>
          </cell>
          <cell r="J16">
            <v>36930.115271900002</v>
          </cell>
          <cell r="K16">
            <v>48313.482385799987</v>
          </cell>
        </row>
        <row r="18">
          <cell r="F18">
            <v>734.8516174000016</v>
          </cell>
          <cell r="G18">
            <v>-1178.6103298999997</v>
          </cell>
          <cell r="H18">
            <v>-2247.9322893000017</v>
          </cell>
          <cell r="I18">
            <v>1087.8340239000022</v>
          </cell>
          <cell r="J18">
            <v>-2699.1657141000014</v>
          </cell>
          <cell r="K18">
            <v>-4850.415141299999</v>
          </cell>
        </row>
        <row r="19">
          <cell r="F19">
            <v>3149.7286185999992</v>
          </cell>
          <cell r="G19">
            <v>3095.1998981999996</v>
          </cell>
          <cell r="H19">
            <v>2642.4136698000002</v>
          </cell>
          <cell r="I19">
            <v>9144.8545672</v>
          </cell>
          <cell r="J19">
            <v>7773.6324161000011</v>
          </cell>
          <cell r="K19">
            <v>10600.732758600003</v>
          </cell>
        </row>
        <row r="20">
          <cell r="F20">
            <v>28.9531238</v>
          </cell>
          <cell r="G20">
            <v>46.689566300000003</v>
          </cell>
          <cell r="H20">
            <v>31.013467800000001</v>
          </cell>
          <cell r="I20">
            <v>121.9446853</v>
          </cell>
          <cell r="J20">
            <v>71.549584199999984</v>
          </cell>
          <cell r="K20">
            <v>127.7608472</v>
          </cell>
        </row>
        <row r="21">
          <cell r="F21">
            <v>314.84523129999997</v>
          </cell>
          <cell r="G21">
            <v>300.94466610000001</v>
          </cell>
          <cell r="H21">
            <v>335.44627970000005</v>
          </cell>
          <cell r="I21">
            <v>925.61098849999996</v>
          </cell>
          <cell r="J21">
            <v>1194.6250275</v>
          </cell>
          <cell r="K21">
            <v>1527.9161783000002</v>
          </cell>
        </row>
        <row r="22">
          <cell r="F22">
            <v>7638.5482538000006</v>
          </cell>
          <cell r="G22">
            <v>7145.0161309000014</v>
          </cell>
          <cell r="H22">
            <v>7345.8133168000004</v>
          </cell>
          <cell r="I22">
            <v>23809.945103000002</v>
          </cell>
          <cell r="J22">
            <v>21497.116022700007</v>
          </cell>
          <cell r="K22">
            <v>28466.431865800005</v>
          </cell>
        </row>
        <row r="34">
          <cell r="F34">
            <v>486.74199238819108</v>
          </cell>
          <cell r="G34">
            <v>635.18958074616728</v>
          </cell>
          <cell r="H34">
            <v>350.85114282575552</v>
          </cell>
          <cell r="I34">
            <v>2236.4319923881912</v>
          </cell>
          <cell r="J34">
            <v>1720.8511428257557</v>
          </cell>
          <cell r="K34">
            <v>1889.7873099999999</v>
          </cell>
        </row>
      </sheetData>
      <sheetData sheetId="5"/>
      <sheetData sheetId="6"/>
      <sheetData sheetId="7"/>
      <sheetData sheetId="8"/>
      <sheetData sheetId="9">
        <row r="10">
          <cell r="F10">
            <v>29390.286120899997</v>
          </cell>
          <cell r="G10">
            <v>29802.783047300003</v>
          </cell>
          <cell r="H10">
            <v>25605.507807499998</v>
          </cell>
          <cell r="I10">
            <v>95122.124664099989</v>
          </cell>
          <cell r="J10">
            <v>81095.088343499985</v>
          </cell>
          <cell r="K10">
            <v>105887.3533686</v>
          </cell>
        </row>
        <row r="12">
          <cell r="F12">
            <v>30.87716</v>
          </cell>
          <cell r="G12">
            <v>23.567990000000002</v>
          </cell>
          <cell r="H12">
            <v>25.37894</v>
          </cell>
          <cell r="I12">
            <v>84.000110000000006</v>
          </cell>
          <cell r="J12">
            <v>107.09415</v>
          </cell>
          <cell r="K12">
            <v>122.19156</v>
          </cell>
        </row>
        <row r="16">
          <cell r="F16">
            <v>15.4017778</v>
          </cell>
          <cell r="G16">
            <v>36.0000614</v>
          </cell>
          <cell r="H16">
            <v>20.583641</v>
          </cell>
          <cell r="I16">
            <v>85.024544700000007</v>
          </cell>
          <cell r="J16">
            <v>56.296181300000001</v>
          </cell>
          <cell r="K16">
            <v>72.648121500000002</v>
          </cell>
        </row>
        <row r="17">
          <cell r="F17">
            <v>38.589303000000001</v>
          </cell>
          <cell r="G17">
            <v>23.733587800000002</v>
          </cell>
          <cell r="H17">
            <v>48.751402900000002</v>
          </cell>
          <cell r="I17">
            <v>89.311346299999997</v>
          </cell>
          <cell r="J17">
            <v>135.42822280000001</v>
          </cell>
          <cell r="K17">
            <v>270.72197840000001</v>
          </cell>
        </row>
        <row r="19">
          <cell r="F19">
            <v>345.14223320000002</v>
          </cell>
          <cell r="G19">
            <v>335.91228100000001</v>
          </cell>
          <cell r="H19">
            <v>377.64191</v>
          </cell>
          <cell r="I19">
            <v>1262.34509</v>
          </cell>
          <cell r="J19">
            <v>1239.50929</v>
          </cell>
          <cell r="K19">
            <v>1584.3400300000001</v>
          </cell>
        </row>
        <row r="155">
          <cell r="H155">
            <v>-590.42817099999991</v>
          </cell>
          <cell r="I155">
            <v>0</v>
          </cell>
          <cell r="J155">
            <v>-435.96972919999996</v>
          </cell>
          <cell r="K155">
            <v>-432.0082582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tal Income"/>
      <sheetName val="Other workings"/>
      <sheetName val="House property"/>
      <sheetName val="Directors"/>
      <sheetName val="CSOL"/>
      <sheetName val="C.Gains"/>
      <sheetName val="Business income"/>
      <sheetName val="Branches"/>
      <sheetName val="Advance tax &amp; TDS"/>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il"/>
      <sheetName val="Trp Name"/>
      <sheetName val="Agreement"/>
    </sheetNames>
    <sheetDataSet>
      <sheetData sheetId="0"/>
      <sheetData sheetId="1">
        <row r="3">
          <cell r="C3" t="str">
            <v>Agra I.O. (FTL)</v>
          </cell>
          <cell r="G3" t="str">
            <v>Anand</v>
          </cell>
          <cell r="I3" t="str">
            <v>34 × 8.5 × 8.6</v>
          </cell>
        </row>
        <row r="4">
          <cell r="C4" t="str">
            <v>Ahmedabad</v>
          </cell>
          <cell r="G4" t="str">
            <v>DRS</v>
          </cell>
          <cell r="I4" t="str">
            <v>34 × 8.5 × 8.5</v>
          </cell>
        </row>
        <row r="5">
          <cell r="C5" t="str">
            <v>Bangalore</v>
          </cell>
          <cell r="G5" t="str">
            <v>Gangotri (GFC)</v>
          </cell>
          <cell r="I5" t="str">
            <v>32 × 8.9 × 8.9</v>
          </cell>
        </row>
        <row r="6">
          <cell r="C6" t="str">
            <v>Banswada I.O.</v>
          </cell>
          <cell r="G6" t="str">
            <v>Goel</v>
          </cell>
          <cell r="I6" t="str">
            <v>32 × 8.8 × 8.8</v>
          </cell>
        </row>
        <row r="7">
          <cell r="C7" t="str">
            <v>Banswara I.O. (FTL)</v>
          </cell>
          <cell r="G7" t="str">
            <v>Great Eastern (GEC)</v>
          </cell>
          <cell r="I7" t="str">
            <v>32 × 8.8 × 8.8</v>
          </cell>
        </row>
        <row r="8">
          <cell r="C8" t="str">
            <v>Bhandup</v>
          </cell>
          <cell r="G8" t="str">
            <v>Jainsons</v>
          </cell>
          <cell r="I8" t="str">
            <v>32 × 8.8 × 8.6</v>
          </cell>
        </row>
        <row r="9">
          <cell r="C9" t="str">
            <v>Bhilwara (FTL)</v>
          </cell>
          <cell r="G9" t="str">
            <v>JSP</v>
          </cell>
          <cell r="I9" t="str">
            <v>32 × 8.8 × 8.5</v>
          </cell>
        </row>
        <row r="10">
          <cell r="C10" t="str">
            <v>Bhilwara I.O.</v>
          </cell>
          <cell r="G10" t="str">
            <v>MFC</v>
          </cell>
          <cell r="I10" t="str">
            <v>32 × 8.8 × 8.4</v>
          </cell>
        </row>
        <row r="11">
          <cell r="C11" t="str">
            <v>Chennai</v>
          </cell>
          <cell r="G11" t="str">
            <v>Speed</v>
          </cell>
          <cell r="I11" t="str">
            <v>32 × 8.7 × 8.6</v>
          </cell>
        </row>
        <row r="12">
          <cell r="C12" t="str">
            <v>Cochin</v>
          </cell>
          <cell r="G12" t="str">
            <v>Supreme</v>
          </cell>
          <cell r="I12" t="str">
            <v>32 × 8.6 × 8.5</v>
          </cell>
        </row>
        <row r="13">
          <cell r="C13" t="str">
            <v>Cuttack</v>
          </cell>
          <cell r="G13" t="str">
            <v>TASH</v>
          </cell>
          <cell r="I13" t="str">
            <v>32 × 8.5 × 8.8</v>
          </cell>
        </row>
        <row r="14">
          <cell r="C14" t="str">
            <v>Delhi</v>
          </cell>
          <cell r="G14" t="str">
            <v>Varuna</v>
          </cell>
          <cell r="I14" t="str">
            <v>32 × 8.5 × 8.6</v>
          </cell>
        </row>
        <row r="15">
          <cell r="C15" t="str">
            <v>Delhi (Dharuhera) I.O.</v>
          </cell>
          <cell r="I15" t="str">
            <v>32 × 8.5 × 8.5</v>
          </cell>
        </row>
        <row r="16">
          <cell r="C16" t="str">
            <v>Delhi (FTL)</v>
          </cell>
          <cell r="I16" t="str">
            <v>32 × 8.5 × 8.3</v>
          </cell>
        </row>
        <row r="17">
          <cell r="C17" t="str">
            <v>Delhi I.O. (FTL)</v>
          </cell>
          <cell r="I17" t="str">
            <v>32 × 8.5 × 8.2</v>
          </cell>
        </row>
        <row r="18">
          <cell r="C18" t="str">
            <v>Delhi (Gurgaon)</v>
          </cell>
          <cell r="I18" t="str">
            <v>32 × 8.4 × 8.4</v>
          </cell>
        </row>
        <row r="19">
          <cell r="C19" t="str">
            <v>Delhi (Gurgaon) I.O</v>
          </cell>
          <cell r="I19" t="str">
            <v>32 × 8.4 × 8.3</v>
          </cell>
        </row>
        <row r="20">
          <cell r="C20" t="str">
            <v>Ghaziabad</v>
          </cell>
          <cell r="I20" t="str">
            <v>32 × 8.4 × 8.2</v>
          </cell>
        </row>
        <row r="21">
          <cell r="C21" t="str">
            <v>Ghaziabad (FTL)</v>
          </cell>
          <cell r="I21" t="str">
            <v>32 × 8.3 × 8.5</v>
          </cell>
        </row>
        <row r="22">
          <cell r="C22" t="str">
            <v>Gulbarga (ACC)</v>
          </cell>
          <cell r="I22" t="str">
            <v>32 × 8.3 × 8.3</v>
          </cell>
        </row>
        <row r="23">
          <cell r="C23" t="str">
            <v>Gulbarga (FTL-ACC)</v>
          </cell>
          <cell r="I23" t="str">
            <v>32 × 8.2 × 8.5</v>
          </cell>
        </row>
        <row r="24">
          <cell r="C24" t="str">
            <v>Guwahati</v>
          </cell>
          <cell r="I24" t="str">
            <v>32 × 8.2 × 8.4</v>
          </cell>
        </row>
        <row r="25">
          <cell r="C25" t="str">
            <v>Guwahati 24'</v>
          </cell>
          <cell r="I25" t="str">
            <v>32 × 8.2 × 8.3</v>
          </cell>
        </row>
        <row r="26">
          <cell r="C26" t="str">
            <v>Guwahati 32'</v>
          </cell>
          <cell r="I26" t="str">
            <v>32 × 8.2 × 8.2</v>
          </cell>
        </row>
        <row r="27">
          <cell r="C27" t="str">
            <v>Goa</v>
          </cell>
          <cell r="I27" t="str">
            <v>32 × 8.2 × 8.1</v>
          </cell>
        </row>
        <row r="28">
          <cell r="C28" t="str">
            <v>Hyderabad</v>
          </cell>
          <cell r="I28" t="str">
            <v>32 × 8.1 × 8.5</v>
          </cell>
        </row>
        <row r="29">
          <cell r="C29" t="str">
            <v>Indore</v>
          </cell>
          <cell r="I29" t="str">
            <v>32 × 8.1 × 8.2</v>
          </cell>
        </row>
        <row r="30">
          <cell r="C30" t="str">
            <v>Jabalpur I.O.</v>
          </cell>
          <cell r="I30" t="str">
            <v>32 × 8.1 × 8.1</v>
          </cell>
        </row>
        <row r="31">
          <cell r="C31" t="str">
            <v>Jaipur</v>
          </cell>
          <cell r="I31" t="str">
            <v>31 × 8.1 × 8.2</v>
          </cell>
        </row>
        <row r="32">
          <cell r="C32" t="str">
            <v>Jalandhar</v>
          </cell>
          <cell r="I32" t="str">
            <v>31 × 8.1 × 8.1</v>
          </cell>
        </row>
        <row r="33">
          <cell r="C33" t="str">
            <v>Jalgaon I.O.</v>
          </cell>
          <cell r="I33" t="str">
            <v>24 × 8.2 × 8.2</v>
          </cell>
        </row>
        <row r="34">
          <cell r="C34" t="str">
            <v>Jalgaon I.O. (FTL)</v>
          </cell>
          <cell r="I34" t="str">
            <v>24 × 8.1 × 8.1</v>
          </cell>
        </row>
        <row r="35">
          <cell r="C35" t="str">
            <v>Kanpur</v>
          </cell>
          <cell r="I35" t="str">
            <v>24 × 8.1 × 7.6</v>
          </cell>
        </row>
        <row r="36">
          <cell r="C36" t="str">
            <v>Kanpur/Lucknow</v>
          </cell>
          <cell r="I36" t="str">
            <v>24 × 7.5 × 8.1</v>
          </cell>
        </row>
        <row r="37">
          <cell r="C37" t="str">
            <v>Kolkata</v>
          </cell>
          <cell r="I37" t="str">
            <v>23 × 7.5 × 7.9</v>
          </cell>
        </row>
        <row r="38">
          <cell r="C38" t="str">
            <v>Lucknow</v>
          </cell>
          <cell r="I38" t="str">
            <v>17 × 7.5 × 7.2</v>
          </cell>
        </row>
        <row r="39">
          <cell r="C39" t="str">
            <v>Ludhiana I.O. (FTL)</v>
          </cell>
          <cell r="I39" t="str">
            <v>17 × 7.2 × 7.2</v>
          </cell>
        </row>
        <row r="40">
          <cell r="C40" t="str">
            <v>Mumbai</v>
          </cell>
          <cell r="I40" t="str">
            <v>17 × 6.2 × 6.2</v>
          </cell>
        </row>
        <row r="41">
          <cell r="C41" t="str">
            <v>Nagpur I.O. (FTL)</v>
          </cell>
          <cell r="I41" t="str">
            <v>15 × 5.8 × 5.8</v>
          </cell>
        </row>
        <row r="42">
          <cell r="C42" t="str">
            <v>Nagpur</v>
          </cell>
        </row>
        <row r="43">
          <cell r="C43" t="str">
            <v>Nasik (Export)</v>
          </cell>
        </row>
        <row r="44">
          <cell r="C44" t="str">
            <v>Nasik (Export) FTL</v>
          </cell>
        </row>
        <row r="45">
          <cell r="C45" t="str">
            <v>Nasik (IO) MICO</v>
          </cell>
        </row>
        <row r="46">
          <cell r="C46" t="str">
            <v>Nasik (MICO TOOL)</v>
          </cell>
        </row>
        <row r="47">
          <cell r="C47" t="str">
            <v>Nasik (MICO) FTL</v>
          </cell>
        </row>
        <row r="48">
          <cell r="C48" t="str">
            <v>Nasik (Vilholli) FTL</v>
          </cell>
        </row>
        <row r="49">
          <cell r="C49" t="str">
            <v>NASIK(Expot)</v>
          </cell>
        </row>
        <row r="50">
          <cell r="C50" t="str">
            <v>Patna</v>
          </cell>
        </row>
        <row r="51">
          <cell r="C51" t="str">
            <v>Pinjore I.O. (FTL)</v>
          </cell>
        </row>
        <row r="52">
          <cell r="C52" t="str">
            <v>Pota Saheb I.O. (FTL)</v>
          </cell>
        </row>
        <row r="53">
          <cell r="C53" t="str">
            <v>Pune</v>
          </cell>
        </row>
        <row r="54">
          <cell r="C54" t="str">
            <v>Raipur</v>
          </cell>
        </row>
        <row r="55">
          <cell r="C55" t="str">
            <v>Ranchi</v>
          </cell>
        </row>
        <row r="56">
          <cell r="C56" t="str">
            <v>Ranchi/ Tatanagar</v>
          </cell>
        </row>
        <row r="57">
          <cell r="C57" t="str">
            <v>Rohtak I.O. (FTL)</v>
          </cell>
        </row>
        <row r="58">
          <cell r="C58" t="str">
            <v>Silvassa</v>
          </cell>
        </row>
        <row r="59">
          <cell r="C59" t="str">
            <v>Tata Nagar</v>
          </cell>
        </row>
        <row r="60">
          <cell r="C60" t="str">
            <v>Varansi</v>
          </cell>
        </row>
        <row r="61">
          <cell r="C61" t="str">
            <v>Zirakpur</v>
          </cell>
        </row>
      </sheetData>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CH-15"/>
      <sheetName val="MINARENT"/>
      <sheetName val="Losses"/>
      <sheetName val="DIVIDEND CALCULATION"/>
      <sheetName val="n-10"/>
      <sheetName val="Comp.&amp; deftax "/>
      <sheetName val="Dep (IT)05-06"/>
      <sheetName val="FA Detail"/>
      <sheetName val="Sale of land"/>
      <sheetName val="Pre Paid Exp.-Insurance"/>
      <sheetName val="Chques in hand"/>
      <sheetName val="expenses detail"/>
      <sheetName val="Financials"/>
      <sheetName val="Depreciation"/>
      <sheetName val="CASHFLOW"/>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2">
          <cell r="B2" t="str">
            <v>HOUSE OF PEARL FASHIONS PRIVATE LIMITED ERSTWHILE MINA ESTATE PRIVATE LIMITED</v>
          </cell>
        </row>
      </sheetData>
      <sheetData sheetId="13"/>
      <sheetData sheetId="14"/>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inks"/>
      <sheetName val="Summary"/>
      <sheetName val="Sampling"/>
      <sheetName val="Payables"/>
      <sheetName val="Schedule of Vendor Balances"/>
      <sheetName val="Advances"/>
      <sheetName val="Confirms"/>
      <sheetName val="Intercompany Payables"/>
      <sheetName val="Disbursement Samples"/>
      <sheetName val="Subsequent Disbursements"/>
      <sheetName val="Open Inv. Testing"/>
      <sheetName val="Exceptions Mkt"/>
      <sheetName val="Tickmarks"/>
      <sheetName val="Détail 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Bal"/>
      <sheetName val="Sheet3"/>
      <sheetName val="T.B."/>
      <sheetName val="Groupings"/>
      <sheetName val="BS"/>
      <sheetName val="PL"/>
      <sheetName val="Notes"/>
      <sheetName val="Income Tax"/>
      <sheetName val="comp-without comm"/>
      <sheetName val="compn-with comm ex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r -Mar Act"/>
      <sheetName val="TB 15-5-09"/>
      <sheetName val="Apr -Mar Prov"/>
      <sheetName val="TB_08-09 (2)"/>
      <sheetName val="Total I tax Dep"/>
      <sheetName val="Telephone"/>
      <sheetName val="Medical"/>
      <sheetName val="Conveyance"/>
      <sheetName val="TB_08-09"/>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uidance"/>
      <sheetName val="Leadsheet"/>
      <sheetName val="Analytical"/>
      <sheetName val="FA Movement"/>
      <sheetName val="Phy Verifn"/>
      <sheetName val="Sample-PhyVer"/>
      <sheetName val="Additions"/>
      <sheetName val="Sample-Addn"/>
      <sheetName val="classofadditions"/>
      <sheetName val="add p4 to p12 04"/>
      <sheetName val="Depn"/>
      <sheetName val="Disposals"/>
      <sheetName val="CWIP"/>
      <sheetName val="Sample-CWIP"/>
      <sheetName val="Excess Calc"/>
      <sheetName val="Threshold Calc"/>
      <sheetName val="Tickmarks"/>
      <sheetName val="Marke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Import Vendors"/>
      <sheetName val="Import Service"/>
      <sheetName val="Plastic Alum"/>
      <sheetName val="Service Vendors"/>
      <sheetName val="Employee"/>
      <sheetName val="Others"/>
      <sheetName val="Foreign Trip"/>
      <sheetName val="Sheet1"/>
      <sheetName val="Category"/>
      <sheetName val="Basic Data"/>
      <sheetName val="Original Spo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7"/>
      <sheetName val="Dr Bal"/>
      <sheetName val="Cr Bal"/>
      <sheetName val="Sheet1"/>
    </sheetNames>
    <sheetDataSet>
      <sheetData sheetId="0" refreshError="1"/>
      <sheetData sheetId="1"/>
      <sheetData sheetId="2" refreshError="1"/>
      <sheetData sheetId="3" refreshError="1"/>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erview"/>
      <sheetName val="Hiring"/>
      <sheetName val="Infotype 1"/>
      <sheetName val="Infotype 2"/>
      <sheetName val="Infotype 6"/>
      <sheetName val="Infotype 7"/>
      <sheetName val="Infotype 8"/>
      <sheetName val="Infotype 9"/>
      <sheetName val="Infotype 14"/>
      <sheetName val="Infotype 15"/>
      <sheetName val="Infotype 16"/>
      <sheetName val="Infotype 17"/>
      <sheetName val="Infotype 19"/>
      <sheetName val="Infotype 21"/>
      <sheetName val="Infotype 25"/>
      <sheetName val="Infotype 27"/>
      <sheetName val="Infotype 34"/>
      <sheetName val="Infotype 40"/>
      <sheetName val="Infotype 77"/>
      <sheetName val="Infotype 105"/>
      <sheetName val="Infotype 2001"/>
      <sheetName val="Infotype 2002"/>
      <sheetName val="Infotype 2003"/>
      <sheetName val="Infotype 2010"/>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717">
          <cell r="C717">
            <v>1</v>
          </cell>
        </row>
        <row r="718">
          <cell r="C718">
            <v>2</v>
          </cell>
        </row>
        <row r="719">
          <cell r="C719">
            <v>3</v>
          </cell>
        </row>
        <row r="720">
          <cell r="C720">
            <v>4</v>
          </cell>
        </row>
        <row r="721">
          <cell r="C721">
            <v>5</v>
          </cell>
        </row>
        <row r="722">
          <cell r="C722">
            <v>6</v>
          </cell>
        </row>
        <row r="723">
          <cell r="C723">
            <v>7</v>
          </cell>
        </row>
        <row r="724">
          <cell r="C724">
            <v>8</v>
          </cell>
        </row>
        <row r="725">
          <cell r="C725">
            <v>9</v>
          </cell>
        </row>
        <row r="726">
          <cell r="C726">
            <v>10</v>
          </cell>
        </row>
        <row r="727">
          <cell r="C727">
            <v>11</v>
          </cell>
        </row>
        <row r="728">
          <cell r="C728">
            <v>12</v>
          </cell>
        </row>
        <row r="729">
          <cell r="C729">
            <v>13</v>
          </cell>
        </row>
        <row r="730">
          <cell r="C73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ARIDWAR FLASH"/>
      <sheetName val="io"/>
      <sheetName val="sUMMARY"/>
      <sheetName val="mb51"/>
      <sheetName val="mc.9"/>
      <sheetName val="ersa"/>
      <sheetName val="FURN"/>
    </sheetNames>
    <sheetDataSet>
      <sheetData sheetId="0" refreshError="1"/>
      <sheetData sheetId="1" refreshError="1"/>
      <sheetData sheetId="2" refreshError="1"/>
      <sheetData sheetId="3"/>
      <sheetData sheetId="4" refreshError="1"/>
      <sheetData sheetId="5"/>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r -Mar Act"/>
      <sheetName val="TB 15-5-09"/>
      <sheetName val="Apr -Mar Prov"/>
      <sheetName val="TB_08-09 (2)"/>
      <sheetName val="Total I tax Dep"/>
      <sheetName val="Telephone"/>
      <sheetName val="Medical"/>
      <sheetName val="Conveyance"/>
      <sheetName val="TB_08-09"/>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88"/>
  <sheetViews>
    <sheetView showGridLines="0" tabSelected="1" topLeftCell="A73" zoomScale="80" zoomScaleNormal="80" workbookViewId="0">
      <selection activeCell="B72" sqref="B72:H72"/>
    </sheetView>
  </sheetViews>
  <sheetFormatPr defaultRowHeight="15"/>
  <cols>
    <col min="1" max="1" width="12.140625" style="121" customWidth="1"/>
    <col min="2" max="2" width="61.5703125" style="121" bestFit="1" customWidth="1"/>
    <col min="3" max="3" width="18.140625" style="121" customWidth="1"/>
    <col min="4" max="4" width="18" style="121" customWidth="1"/>
    <col min="5" max="7" width="17.7109375" style="122" customWidth="1"/>
    <col min="8" max="8" width="22.7109375" style="122" customWidth="1"/>
    <col min="9" max="9" width="16.7109375" style="1" hidden="1" customWidth="1"/>
    <col min="10" max="10" width="16.7109375" style="123" hidden="1" customWidth="1"/>
    <col min="11" max="13" width="16.7109375" style="1" hidden="1" customWidth="1"/>
    <col min="14" max="14" width="21.28515625" style="1" hidden="1" customWidth="1"/>
    <col min="15" max="15" width="9.28515625" style="1" bestFit="1" customWidth="1"/>
    <col min="16" max="17" width="10.28515625" style="1" bestFit="1" customWidth="1"/>
    <col min="18" max="18" width="10.7109375" style="1" bestFit="1" customWidth="1"/>
    <col min="19" max="19" width="10.28515625" style="1" bestFit="1" customWidth="1"/>
    <col min="20" max="20" width="9.28515625" style="1" bestFit="1" customWidth="1"/>
    <col min="21" max="16384" width="9.140625" style="1"/>
  </cols>
  <sheetData>
    <row r="1" spans="1:18" ht="31.5">
      <c r="A1" s="150" t="s">
        <v>0</v>
      </c>
      <c r="B1" s="150"/>
      <c r="C1" s="150"/>
      <c r="D1" s="150"/>
      <c r="E1" s="150"/>
      <c r="F1" s="150"/>
      <c r="G1" s="150"/>
      <c r="H1" s="150"/>
      <c r="I1" s="150"/>
      <c r="J1" s="150"/>
      <c r="K1" s="150"/>
      <c r="L1" s="150"/>
      <c r="M1" s="150"/>
      <c r="N1" s="150"/>
    </row>
    <row r="2" spans="1:18" ht="24.75">
      <c r="A2" s="151" t="s">
        <v>1</v>
      </c>
      <c r="B2" s="151"/>
      <c r="C2" s="151"/>
      <c r="D2" s="151"/>
      <c r="E2" s="151"/>
      <c r="F2" s="151"/>
      <c r="G2" s="151"/>
      <c r="H2" s="151"/>
      <c r="I2" s="151"/>
      <c r="J2" s="151"/>
      <c r="K2" s="151"/>
      <c r="L2" s="151"/>
      <c r="M2" s="151"/>
      <c r="N2" s="151"/>
    </row>
    <row r="3" spans="1:18" ht="24.75">
      <c r="A3" s="151" t="s">
        <v>2</v>
      </c>
      <c r="B3" s="151"/>
      <c r="C3" s="151"/>
      <c r="D3" s="151"/>
      <c r="E3" s="151"/>
      <c r="F3" s="151"/>
      <c r="G3" s="151"/>
      <c r="H3" s="151"/>
      <c r="I3" s="151"/>
      <c r="J3" s="151"/>
      <c r="K3" s="151"/>
      <c r="L3" s="151"/>
      <c r="M3" s="151"/>
      <c r="N3" s="151"/>
    </row>
    <row r="4" spans="1:18" ht="24.75">
      <c r="A4" s="151" t="s">
        <v>3</v>
      </c>
      <c r="B4" s="151"/>
      <c r="C4" s="151"/>
      <c r="D4" s="151"/>
      <c r="E4" s="151"/>
      <c r="F4" s="151"/>
      <c r="G4" s="151"/>
      <c r="H4" s="151"/>
      <c r="I4" s="151"/>
      <c r="J4" s="151"/>
      <c r="K4" s="151"/>
      <c r="L4" s="151"/>
      <c r="M4" s="151"/>
      <c r="N4" s="151"/>
    </row>
    <row r="5" spans="1:18" ht="16.5">
      <c r="A5" s="2"/>
      <c r="B5" s="2"/>
      <c r="C5" s="2"/>
      <c r="D5" s="2"/>
      <c r="E5" s="2"/>
      <c r="F5" s="2"/>
      <c r="G5" s="2"/>
      <c r="H5" s="2"/>
      <c r="I5" s="3"/>
      <c r="J5" s="4"/>
      <c r="K5" s="3"/>
      <c r="L5" s="3"/>
      <c r="M5" s="3"/>
      <c r="N5" s="3"/>
    </row>
    <row r="6" spans="1:18" ht="19.5">
      <c r="A6" s="5" t="s">
        <v>4</v>
      </c>
      <c r="B6" s="6"/>
      <c r="C6" s="6"/>
      <c r="D6" s="6"/>
      <c r="E6" s="7"/>
      <c r="F6" s="7"/>
      <c r="G6" s="7"/>
      <c r="H6" s="7"/>
      <c r="I6" s="8"/>
      <c r="J6" s="9"/>
      <c r="K6" s="8"/>
      <c r="L6" s="8"/>
      <c r="M6" s="8"/>
      <c r="N6" s="5"/>
    </row>
    <row r="7" spans="1:18" ht="20.25" thickBot="1">
      <c r="A7" s="5"/>
      <c r="B7" s="6"/>
      <c r="C7" s="6"/>
      <c r="D7" s="6"/>
      <c r="E7" s="7"/>
      <c r="F7" s="7"/>
      <c r="G7" s="7"/>
      <c r="H7" s="5" t="s">
        <v>5</v>
      </c>
      <c r="I7" s="8"/>
      <c r="J7" s="9"/>
      <c r="K7" s="8"/>
      <c r="L7" s="8"/>
      <c r="M7" s="8"/>
      <c r="N7" s="5" t="s">
        <v>6</v>
      </c>
    </row>
    <row r="8" spans="1:18" ht="19.5" hidden="1" customHeight="1" thickBot="1">
      <c r="A8" s="130"/>
      <c r="B8" s="133"/>
      <c r="C8" s="152" t="s">
        <v>7</v>
      </c>
      <c r="D8" s="153"/>
      <c r="E8" s="153"/>
      <c r="F8" s="153"/>
      <c r="G8" s="153"/>
      <c r="H8" s="154"/>
      <c r="I8" s="126" t="s">
        <v>8</v>
      </c>
      <c r="J8" s="124"/>
      <c r="K8" s="124"/>
      <c r="L8" s="124"/>
      <c r="M8" s="127" t="s">
        <v>9</v>
      </c>
      <c r="N8" s="125"/>
    </row>
    <row r="9" spans="1:18" ht="19.5" customHeight="1">
      <c r="A9" s="134" t="s">
        <v>10</v>
      </c>
      <c r="B9" s="135" t="s">
        <v>11</v>
      </c>
      <c r="C9" s="143" t="s">
        <v>12</v>
      </c>
      <c r="D9" s="144"/>
      <c r="E9" s="145"/>
      <c r="F9" s="146" t="s">
        <v>13</v>
      </c>
      <c r="G9" s="147"/>
      <c r="H9" s="12" t="s">
        <v>14</v>
      </c>
      <c r="I9" s="148" t="s">
        <v>12</v>
      </c>
      <c r="J9" s="148"/>
      <c r="K9" s="149"/>
      <c r="L9" s="146" t="s">
        <v>15</v>
      </c>
      <c r="M9" s="147"/>
      <c r="N9" s="13" t="str">
        <f>+H9</f>
        <v>For the Year Ended</v>
      </c>
      <c r="Q9" s="14"/>
    </row>
    <row r="10" spans="1:18" ht="19.5" customHeight="1">
      <c r="A10" s="10"/>
      <c r="B10" s="11"/>
      <c r="C10" s="15" t="s">
        <v>16</v>
      </c>
      <c r="D10" s="15" t="s">
        <v>17</v>
      </c>
      <c r="E10" s="15" t="s">
        <v>18</v>
      </c>
      <c r="F10" s="15" t="s">
        <v>16</v>
      </c>
      <c r="G10" s="15" t="s">
        <v>18</v>
      </c>
      <c r="H10" s="15" t="s">
        <v>19</v>
      </c>
      <c r="I10" s="128" t="str">
        <f>+C10</f>
        <v>31.12.2015</v>
      </c>
      <c r="J10" s="15" t="str">
        <f>+D10</f>
        <v>30.09.2015</v>
      </c>
      <c r="K10" s="15" t="str">
        <f>+E10</f>
        <v>31.12.2014</v>
      </c>
      <c r="L10" s="15" t="str">
        <f>+F10</f>
        <v>31.12.2015</v>
      </c>
      <c r="M10" s="15" t="str">
        <f>+G10</f>
        <v>31.12.2014</v>
      </c>
      <c r="N10" s="15" t="s">
        <v>19</v>
      </c>
    </row>
    <row r="11" spans="1:18" ht="19.5" customHeight="1">
      <c r="A11" s="136"/>
      <c r="B11" s="131"/>
      <c r="C11" s="16" t="s">
        <v>20</v>
      </c>
      <c r="D11" s="16" t="s">
        <v>20</v>
      </c>
      <c r="E11" s="16" t="s">
        <v>20</v>
      </c>
      <c r="F11" s="16" t="s">
        <v>20</v>
      </c>
      <c r="G11" s="16" t="s">
        <v>20</v>
      </c>
      <c r="H11" s="16" t="s">
        <v>21</v>
      </c>
      <c r="I11" s="129" t="s">
        <v>20</v>
      </c>
      <c r="J11" s="16" t="s">
        <v>20</v>
      </c>
      <c r="K11" s="16" t="s">
        <v>20</v>
      </c>
      <c r="L11" s="16" t="s">
        <v>20</v>
      </c>
      <c r="M11" s="16" t="s">
        <v>20</v>
      </c>
      <c r="N11" s="16" t="s">
        <v>21</v>
      </c>
    </row>
    <row r="12" spans="1:18" ht="19.5">
      <c r="A12" s="19"/>
      <c r="B12" s="23"/>
      <c r="C12" s="21"/>
      <c r="D12" s="21"/>
      <c r="E12" s="22"/>
      <c r="F12" s="22"/>
      <c r="G12" s="22"/>
      <c r="H12" s="22"/>
      <c r="I12" s="17"/>
      <c r="J12" s="17"/>
      <c r="K12" s="18"/>
      <c r="L12" s="18"/>
      <c r="M12" s="18"/>
      <c r="N12" s="18"/>
    </row>
    <row r="13" spans="1:18" ht="19.5">
      <c r="A13" s="19">
        <v>1</v>
      </c>
      <c r="B13" s="20" t="s">
        <v>22</v>
      </c>
      <c r="C13" s="21"/>
      <c r="D13" s="21"/>
      <c r="E13" s="22"/>
      <c r="F13" s="22"/>
      <c r="G13" s="22"/>
      <c r="H13" s="22"/>
      <c r="I13" s="21"/>
      <c r="J13" s="21"/>
      <c r="K13" s="22"/>
      <c r="L13" s="22"/>
      <c r="M13" s="22"/>
      <c r="N13" s="22"/>
      <c r="R13" s="14"/>
    </row>
    <row r="14" spans="1:18" ht="19.5">
      <c r="A14" s="24"/>
      <c r="B14" s="23" t="s">
        <v>23</v>
      </c>
      <c r="C14" s="25">
        <f>+('[1]Note Pl'!F10-'[1]Note Pl'!F19)/100</f>
        <v>290.45143887699999</v>
      </c>
      <c r="D14" s="26">
        <f>+('[1]Note Pl'!G10-'[1]Note Pl'!G19)/100</f>
        <v>294.66870766300002</v>
      </c>
      <c r="E14" s="26">
        <f>+('[1]Note Pl'!H10-'[1]Note Pl'!H19)/100</f>
        <v>252.27865897499998</v>
      </c>
      <c r="F14" s="26">
        <f>+('[1]Note Pl'!I10-'[1]Note Pl'!I19)/100</f>
        <v>938.59779574099991</v>
      </c>
      <c r="G14" s="26">
        <f>+('[1]Note Pl'!J10-'[1]Note Pl'!J19)/100</f>
        <v>798.5557905349998</v>
      </c>
      <c r="H14" s="26">
        <f>+('[1]Note Pl'!K10-'[1]Note Pl'!K19)/100</f>
        <v>1043.030133386</v>
      </c>
      <c r="I14" s="26">
        <f t="shared" ref="I14:N16" si="0">C14</f>
        <v>290.45143887699999</v>
      </c>
      <c r="J14" s="26">
        <f t="shared" si="0"/>
        <v>294.66870766300002</v>
      </c>
      <c r="K14" s="26">
        <f t="shared" si="0"/>
        <v>252.27865897499998</v>
      </c>
      <c r="L14" s="26">
        <f t="shared" si="0"/>
        <v>938.59779574099991</v>
      </c>
      <c r="M14" s="26">
        <f t="shared" si="0"/>
        <v>798.5557905349998</v>
      </c>
      <c r="N14" s="26">
        <f t="shared" si="0"/>
        <v>1043.030133386</v>
      </c>
      <c r="R14" s="14"/>
    </row>
    <row r="15" spans="1:18" ht="19.5">
      <c r="A15" s="24"/>
      <c r="B15" s="23" t="s">
        <v>24</v>
      </c>
      <c r="C15" s="26"/>
      <c r="D15" s="26"/>
      <c r="E15" s="26"/>
      <c r="F15" s="26"/>
      <c r="G15" s="26"/>
      <c r="H15" s="26"/>
      <c r="I15" s="26">
        <f t="shared" si="0"/>
        <v>0</v>
      </c>
      <c r="J15" s="26">
        <f t="shared" si="0"/>
        <v>0</v>
      </c>
      <c r="K15" s="26">
        <f t="shared" si="0"/>
        <v>0</v>
      </c>
      <c r="L15" s="26">
        <f t="shared" si="0"/>
        <v>0</v>
      </c>
      <c r="M15" s="26">
        <f t="shared" si="0"/>
        <v>0</v>
      </c>
      <c r="N15" s="26">
        <f t="shared" si="0"/>
        <v>0</v>
      </c>
      <c r="R15" s="14"/>
    </row>
    <row r="16" spans="1:18" ht="19.5">
      <c r="A16" s="19"/>
      <c r="B16" s="23" t="s">
        <v>25</v>
      </c>
      <c r="C16" s="28">
        <f>+('[1]Note Pl'!F12+'[1]Note Pl'!F16+'[1]Note Pl'!F17)/100</f>
        <v>0.84868240799999994</v>
      </c>
      <c r="D16" s="28">
        <f>+('[1]Note Pl'!G12+'[1]Note Pl'!G16+'[1]Note Pl'!G17)/100</f>
        <v>0.83301639200000011</v>
      </c>
      <c r="E16" s="28">
        <f>+('[1]Note Pl'!H12+'[1]Note Pl'!H16+'[1]Note Pl'!H17)/100</f>
        <v>0.94713983899999998</v>
      </c>
      <c r="F16" s="28">
        <f>+('[1]Note Pl'!I12+'[1]Note Pl'!I16+'[1]Note Pl'!I17)/100</f>
        <v>2.5833600100000003</v>
      </c>
      <c r="G16" s="28">
        <f>+('[1]Note Pl'!J12+'[1]Note Pl'!J16+'[1]Note Pl'!J17)/100</f>
        <v>2.9881855410000004</v>
      </c>
      <c r="H16" s="28">
        <f>+('[1]Note Pl'!K12+'[1]Note Pl'!K16+'[1]Note Pl'!K17)/100</f>
        <v>4.655616599</v>
      </c>
      <c r="I16" s="26">
        <f t="shared" si="0"/>
        <v>0.84868240799999994</v>
      </c>
      <c r="J16" s="26">
        <f t="shared" si="0"/>
        <v>0.83301639200000011</v>
      </c>
      <c r="K16" s="26">
        <f t="shared" si="0"/>
        <v>0.94713983899999998</v>
      </c>
      <c r="L16" s="26">
        <f t="shared" si="0"/>
        <v>2.5833600100000003</v>
      </c>
      <c r="M16" s="26">
        <f t="shared" si="0"/>
        <v>2.9881855410000004</v>
      </c>
      <c r="N16" s="26">
        <f t="shared" si="0"/>
        <v>4.655616599</v>
      </c>
      <c r="R16" s="14"/>
    </row>
    <row r="17" spans="1:18" ht="19.5">
      <c r="A17" s="19"/>
      <c r="B17" s="20" t="s">
        <v>26</v>
      </c>
      <c r="C17" s="29">
        <f>SUM(C14:C16)</f>
        <v>291.30012128499999</v>
      </c>
      <c r="D17" s="29">
        <f>SUM(D14:D16)</f>
        <v>295.50172405500001</v>
      </c>
      <c r="E17" s="29">
        <f>SUM(E14:E16)</f>
        <v>253.22579881399997</v>
      </c>
      <c r="F17" s="29">
        <f>SUM(F14:F16)</f>
        <v>941.18115575099989</v>
      </c>
      <c r="G17" s="29">
        <f>SUM(G14:G16)+0.01</f>
        <v>801.5539760759998</v>
      </c>
      <c r="H17" s="29">
        <f t="shared" ref="H17:N17" si="1">SUM(H14:H16)</f>
        <v>1047.685749985</v>
      </c>
      <c r="I17" s="66">
        <f t="shared" si="1"/>
        <v>291.30012128499999</v>
      </c>
      <c r="J17" s="29">
        <f t="shared" si="1"/>
        <v>295.50172405500001</v>
      </c>
      <c r="K17" s="29">
        <f t="shared" si="1"/>
        <v>253.22579881399997</v>
      </c>
      <c r="L17" s="29">
        <f t="shared" si="1"/>
        <v>941.18115575099989</v>
      </c>
      <c r="M17" s="29">
        <f t="shared" si="1"/>
        <v>801.54397607599981</v>
      </c>
      <c r="N17" s="29">
        <f t="shared" si="1"/>
        <v>1047.685749985</v>
      </c>
      <c r="R17" s="14"/>
    </row>
    <row r="18" spans="1:18" ht="19.5">
      <c r="A18" s="19"/>
      <c r="B18" s="23"/>
      <c r="C18" s="30"/>
      <c r="D18" s="31"/>
      <c r="E18" s="29"/>
      <c r="F18" s="29"/>
      <c r="G18" s="29"/>
      <c r="H18" s="29"/>
      <c r="I18" s="30"/>
      <c r="J18" s="31"/>
      <c r="K18" s="29"/>
      <c r="L18" s="29"/>
      <c r="M18" s="29"/>
      <c r="N18" s="29"/>
      <c r="R18" s="14"/>
    </row>
    <row r="19" spans="1:18" ht="19.5">
      <c r="A19" s="19">
        <v>2</v>
      </c>
      <c r="B19" s="20" t="s">
        <v>27</v>
      </c>
      <c r="C19" s="28"/>
      <c r="D19" s="33"/>
      <c r="E19" s="29"/>
      <c r="F19" s="29"/>
      <c r="G19" s="29"/>
      <c r="H19" s="29"/>
      <c r="I19" s="28"/>
      <c r="J19" s="33"/>
      <c r="K19" s="29"/>
      <c r="L19" s="29"/>
      <c r="M19" s="29"/>
      <c r="N19" s="29"/>
    </row>
    <row r="20" spans="1:18" ht="19.5">
      <c r="A20" s="19"/>
      <c r="B20" s="23" t="s">
        <v>28</v>
      </c>
      <c r="C20" s="35">
        <f>+'[1]P&amp;L'!F15/100</f>
        <v>35.011535778000017</v>
      </c>
      <c r="D20" s="35">
        <f>+'[1]P&amp;L'!G15/100</f>
        <v>31.514915140999918</v>
      </c>
      <c r="E20" s="35">
        <f>+'[1]P&amp;L'!H15/100</f>
        <v>29.525151512000001</v>
      </c>
      <c r="F20" s="35">
        <f>+'[1]P&amp;L'!I15/100</f>
        <v>121.35547300999998</v>
      </c>
      <c r="G20" s="35">
        <f>+'[1]P&amp;L'!J15/100</f>
        <v>103.77171482799987</v>
      </c>
      <c r="H20" s="35">
        <f>+'[1]P&amp;L'!K15/100</f>
        <v>145.98659530500001</v>
      </c>
      <c r="I20" s="26">
        <f t="shared" ref="I20:N22" si="2">C20</f>
        <v>35.011535778000017</v>
      </c>
      <c r="J20" s="26">
        <f t="shared" si="2"/>
        <v>31.514915140999918</v>
      </c>
      <c r="K20" s="26">
        <f t="shared" si="2"/>
        <v>29.525151512000001</v>
      </c>
      <c r="L20" s="26">
        <f t="shared" si="2"/>
        <v>121.35547300999998</v>
      </c>
      <c r="M20" s="26">
        <f t="shared" si="2"/>
        <v>103.77171482799987</v>
      </c>
      <c r="N20" s="26">
        <f t="shared" si="2"/>
        <v>145.98659530500001</v>
      </c>
      <c r="O20" s="36"/>
      <c r="Q20" s="36"/>
      <c r="R20" s="14"/>
    </row>
    <row r="21" spans="1:18" ht="19.5">
      <c r="A21" s="19"/>
      <c r="B21" s="23" t="s">
        <v>29</v>
      </c>
      <c r="C21" s="35">
        <f>+'[1]P&amp;L'!F16/100</f>
        <v>121.90176519499997</v>
      </c>
      <c r="D21" s="35">
        <f>+'[1]P&amp;L'!G16/100</f>
        <v>148.30786383600002</v>
      </c>
      <c r="E21" s="35">
        <f>+'[1]P&amp;L'!H16/100</f>
        <v>137.02042443699997</v>
      </c>
      <c r="F21" s="35">
        <f>+'[1]P&amp;L'!I16/100</f>
        <v>395.85622838999996</v>
      </c>
      <c r="G21" s="35">
        <f>+'[1]P&amp;L'!J16/100</f>
        <v>369.30115271900002</v>
      </c>
      <c r="H21" s="35">
        <f>+'[1]P&amp;L'!K16/100</f>
        <v>483.13482385799989</v>
      </c>
      <c r="I21" s="26">
        <f t="shared" si="2"/>
        <v>121.90176519499997</v>
      </c>
      <c r="J21" s="26">
        <f t="shared" si="2"/>
        <v>148.30786383600002</v>
      </c>
      <c r="K21" s="26">
        <f t="shared" si="2"/>
        <v>137.02042443699997</v>
      </c>
      <c r="L21" s="26">
        <f t="shared" si="2"/>
        <v>395.85622838999996</v>
      </c>
      <c r="M21" s="26">
        <f t="shared" si="2"/>
        <v>369.30115271900002</v>
      </c>
      <c r="N21" s="26">
        <f t="shared" si="2"/>
        <v>483.13482385799989</v>
      </c>
      <c r="O21" s="36"/>
    </row>
    <row r="22" spans="1:18" ht="19.5">
      <c r="A22" s="19"/>
      <c r="B22" s="23" t="s">
        <v>30</v>
      </c>
      <c r="C22" s="35">
        <f>+'[1]P&amp;L'!F18/100</f>
        <v>7.3485161740000162</v>
      </c>
      <c r="D22" s="35">
        <f>+'[1]P&amp;L'!G18/100</f>
        <v>-11.786103298999997</v>
      </c>
      <c r="E22" s="35">
        <f>+'[1]P&amp;L'!H18/100</f>
        <v>-22.479322893000017</v>
      </c>
      <c r="F22" s="35">
        <f>+'[1]P&amp;L'!I18/100</f>
        <v>10.878340239000021</v>
      </c>
      <c r="G22" s="35">
        <f>+'[1]P&amp;L'!J18/100</f>
        <v>-26.991657141000015</v>
      </c>
      <c r="H22" s="35">
        <f>+'[1]P&amp;L'!K18/100</f>
        <v>-48.504151412999988</v>
      </c>
      <c r="I22" s="26">
        <f t="shared" si="2"/>
        <v>7.3485161740000162</v>
      </c>
      <c r="J22" s="26">
        <f t="shared" si="2"/>
        <v>-11.786103298999997</v>
      </c>
      <c r="K22" s="26">
        <f t="shared" si="2"/>
        <v>-22.479322893000017</v>
      </c>
      <c r="L22" s="26">
        <f t="shared" si="2"/>
        <v>10.878340239000021</v>
      </c>
      <c r="M22" s="26">
        <f t="shared" si="2"/>
        <v>-26.991657141000015</v>
      </c>
      <c r="N22" s="26">
        <f t="shared" si="2"/>
        <v>-48.504151412999988</v>
      </c>
      <c r="O22" s="36"/>
    </row>
    <row r="23" spans="1:18" ht="19.5">
      <c r="A23" s="19"/>
      <c r="B23" s="23" t="s">
        <v>31</v>
      </c>
      <c r="C23" s="27"/>
      <c r="D23" s="27"/>
      <c r="E23" s="27"/>
      <c r="F23" s="27"/>
      <c r="G23" s="27"/>
      <c r="H23" s="27"/>
      <c r="I23" s="28"/>
      <c r="J23" s="28"/>
      <c r="K23" s="28"/>
      <c r="L23" s="28"/>
      <c r="M23" s="28"/>
      <c r="N23" s="28"/>
    </row>
    <row r="24" spans="1:18" ht="19.5">
      <c r="A24" s="19"/>
      <c r="B24" s="23" t="s">
        <v>32</v>
      </c>
      <c r="C24" s="35">
        <f>+'[1]P&amp;L'!F19/100</f>
        <v>31.497286185999993</v>
      </c>
      <c r="D24" s="35">
        <f>+'[1]P&amp;L'!G19/100-0.01</f>
        <v>30.941998981999994</v>
      </c>
      <c r="E24" s="35">
        <f>+'[1]P&amp;L'!H19/100</f>
        <v>26.424136698000002</v>
      </c>
      <c r="F24" s="35">
        <f>+'[1]P&amp;L'!I19/100</f>
        <v>91.448545671999995</v>
      </c>
      <c r="G24" s="35">
        <f>+'[1]P&amp;L'!J19/100</f>
        <v>77.736324161000013</v>
      </c>
      <c r="H24" s="35">
        <f>+'[1]P&amp;L'!K19/100</f>
        <v>106.00732758600003</v>
      </c>
      <c r="I24" s="26">
        <f t="shared" ref="I24:N26" si="3">C24</f>
        <v>31.497286185999993</v>
      </c>
      <c r="J24" s="26">
        <f t="shared" si="3"/>
        <v>30.941998981999994</v>
      </c>
      <c r="K24" s="26">
        <f t="shared" si="3"/>
        <v>26.424136698000002</v>
      </c>
      <c r="L24" s="26">
        <f t="shared" si="3"/>
        <v>91.448545671999995</v>
      </c>
      <c r="M24" s="26">
        <f t="shared" si="3"/>
        <v>77.736324161000013</v>
      </c>
      <c r="N24" s="26">
        <f t="shared" si="3"/>
        <v>106.00732758600003</v>
      </c>
    </row>
    <row r="25" spans="1:18" ht="19.5">
      <c r="A25" s="19"/>
      <c r="B25" s="23" t="s">
        <v>33</v>
      </c>
      <c r="C25" s="35">
        <f>+'[1]P&amp;L'!F21/100</f>
        <v>3.1484523129999995</v>
      </c>
      <c r="D25" s="35">
        <f>+'[1]P&amp;L'!G21/100</f>
        <v>3.0094466610000001</v>
      </c>
      <c r="E25" s="35">
        <f>+'[1]P&amp;L'!H21/100</f>
        <v>3.3544627970000005</v>
      </c>
      <c r="F25" s="35">
        <f>+'[1]P&amp;L'!I21/100</f>
        <v>9.256109884999999</v>
      </c>
      <c r="G25" s="35">
        <f>+'[1]P&amp;L'!J21/100</f>
        <v>11.946250275000001</v>
      </c>
      <c r="H25" s="35">
        <f>+'[1]P&amp;L'!K21/100</f>
        <v>15.279161783000001</v>
      </c>
      <c r="I25" s="26">
        <f t="shared" si="3"/>
        <v>3.1484523129999995</v>
      </c>
      <c r="J25" s="26">
        <f t="shared" si="3"/>
        <v>3.0094466610000001</v>
      </c>
      <c r="K25" s="26">
        <f t="shared" si="3"/>
        <v>3.3544627970000005</v>
      </c>
      <c r="L25" s="26">
        <f t="shared" si="3"/>
        <v>9.256109884999999</v>
      </c>
      <c r="M25" s="26">
        <f t="shared" si="3"/>
        <v>11.946250275000001</v>
      </c>
      <c r="N25" s="26">
        <f t="shared" si="3"/>
        <v>15.279161783000001</v>
      </c>
      <c r="O25" s="36"/>
    </row>
    <row r="26" spans="1:18" ht="19.5">
      <c r="A26" s="19"/>
      <c r="B26" s="37" t="s">
        <v>34</v>
      </c>
      <c r="C26" s="35">
        <f>+'[1]P&amp;L'!F22/100+0.07</f>
        <v>76.455482537999998</v>
      </c>
      <c r="D26" s="35">
        <f>+'[1]P&amp;L'!G22/100-0.01</f>
        <v>71.440161309000004</v>
      </c>
      <c r="E26" s="35">
        <f>+'[1]P&amp;L'!H22/100</f>
        <v>73.458133168000003</v>
      </c>
      <c r="F26" s="35">
        <f>+'[1]P&amp;L'!I22/100-0.05</f>
        <v>238.04945103</v>
      </c>
      <c r="G26" s="35">
        <f>+'[1]P&amp;L'!J22/100+0.08</f>
        <v>215.05116022700008</v>
      </c>
      <c r="H26" s="35">
        <f>+'[1]P&amp;L'!K22/100-0.03</f>
        <v>284.6343186580001</v>
      </c>
      <c r="I26" s="26">
        <f t="shared" si="3"/>
        <v>76.455482537999998</v>
      </c>
      <c r="J26" s="26">
        <f t="shared" si="3"/>
        <v>71.440161309000004</v>
      </c>
      <c r="K26" s="26">
        <f t="shared" si="3"/>
        <v>73.458133168000003</v>
      </c>
      <c r="L26" s="26">
        <f t="shared" si="3"/>
        <v>238.04945103</v>
      </c>
      <c r="M26" s="26">
        <f t="shared" si="3"/>
        <v>215.05116022700008</v>
      </c>
      <c r="N26" s="26">
        <f t="shared" si="3"/>
        <v>284.6343186580001</v>
      </c>
    </row>
    <row r="27" spans="1:18" ht="19.5">
      <c r="A27" s="19"/>
      <c r="B27" s="38" t="s">
        <v>35</v>
      </c>
      <c r="C27" s="39">
        <f>SUM(C20:C26)-0.05</f>
        <v>275.31303818399999</v>
      </c>
      <c r="D27" s="40">
        <f>SUM(D20:D26)-0.1</f>
        <v>273.32828262999993</v>
      </c>
      <c r="E27" s="32">
        <f>SUM(E20:E26)</f>
        <v>247.30298571899999</v>
      </c>
      <c r="F27" s="32">
        <f>SUM(F20:F26)+0.05</f>
        <v>866.89414822599997</v>
      </c>
      <c r="G27" s="32">
        <f>SUM(G20:G26)</f>
        <v>750.81494506899992</v>
      </c>
      <c r="H27" s="32">
        <f t="shared" ref="H27:N27" si="4">SUM(H20:H26)</f>
        <v>986.5380757769999</v>
      </c>
      <c r="I27" s="132">
        <f t="shared" si="4"/>
        <v>275.363038184</v>
      </c>
      <c r="J27" s="41">
        <f t="shared" si="4"/>
        <v>273.42828262999996</v>
      </c>
      <c r="K27" s="41">
        <f t="shared" si="4"/>
        <v>247.30298571899999</v>
      </c>
      <c r="L27" s="41">
        <f t="shared" si="4"/>
        <v>866.84414822600002</v>
      </c>
      <c r="M27" s="41">
        <f t="shared" si="4"/>
        <v>750.81494506899992</v>
      </c>
      <c r="N27" s="32">
        <f t="shared" si="4"/>
        <v>986.5380757769999</v>
      </c>
    </row>
    <row r="28" spans="1:18" ht="19.5">
      <c r="A28" s="19"/>
      <c r="B28" s="23"/>
      <c r="C28" s="28"/>
      <c r="D28" s="33"/>
      <c r="E28" s="42"/>
      <c r="F28" s="42"/>
      <c r="G28" s="42"/>
      <c r="H28" s="42"/>
      <c r="I28" s="28"/>
      <c r="J28" s="33"/>
      <c r="K28" s="42"/>
      <c r="L28" s="42"/>
      <c r="M28" s="42"/>
      <c r="N28" s="42"/>
    </row>
    <row r="29" spans="1:18" ht="19.5">
      <c r="A29" s="19">
        <v>3</v>
      </c>
      <c r="B29" s="20" t="s">
        <v>36</v>
      </c>
      <c r="C29" s="39">
        <f>+C17-C27</f>
        <v>15.987083100999996</v>
      </c>
      <c r="D29" s="43">
        <f>+D17-D27</f>
        <v>22.173441425000078</v>
      </c>
      <c r="E29" s="29">
        <f>+E17-E27</f>
        <v>5.9228130949999809</v>
      </c>
      <c r="F29" s="29">
        <f>+F17-F27</f>
        <v>74.287007524999922</v>
      </c>
      <c r="G29" s="29">
        <f>+G17-G27+0.05</f>
        <v>50.789031006999878</v>
      </c>
      <c r="H29" s="29">
        <f>+H17-H27+0.01</f>
        <v>61.157674208000124</v>
      </c>
      <c r="I29" s="66">
        <f t="shared" ref="I29:N29" si="5">+I17-I27</f>
        <v>15.937083100999985</v>
      </c>
      <c r="J29" s="29">
        <f t="shared" si="5"/>
        <v>22.073441425000055</v>
      </c>
      <c r="K29" s="29">
        <f t="shared" si="5"/>
        <v>5.9228130949999809</v>
      </c>
      <c r="L29" s="29">
        <f t="shared" si="5"/>
        <v>74.337007524999876</v>
      </c>
      <c r="M29" s="29">
        <f t="shared" si="5"/>
        <v>50.72903100699989</v>
      </c>
      <c r="N29" s="29">
        <f t="shared" si="5"/>
        <v>61.147674208000126</v>
      </c>
    </row>
    <row r="30" spans="1:18" ht="19.5">
      <c r="A30" s="19"/>
      <c r="B30" s="20" t="s">
        <v>37</v>
      </c>
      <c r="C30" s="28"/>
      <c r="D30" s="33"/>
      <c r="E30" s="42"/>
      <c r="F30" s="42"/>
      <c r="G30" s="42"/>
      <c r="H30" s="42"/>
      <c r="I30" s="28"/>
      <c r="J30" s="33"/>
      <c r="K30" s="42"/>
      <c r="L30" s="42"/>
      <c r="M30" s="42"/>
      <c r="N30" s="42"/>
    </row>
    <row r="31" spans="1:18" ht="19.5">
      <c r="A31" s="19"/>
      <c r="B31" s="23"/>
      <c r="C31" s="28"/>
      <c r="D31" s="33"/>
      <c r="E31" s="42"/>
      <c r="F31" s="42"/>
      <c r="G31" s="42"/>
      <c r="H31" s="42"/>
      <c r="I31" s="28"/>
      <c r="J31" s="33"/>
      <c r="K31" s="42"/>
      <c r="L31" s="42"/>
      <c r="M31" s="42"/>
      <c r="N31" s="42"/>
    </row>
    <row r="32" spans="1:18" ht="19.5">
      <c r="A32" s="19">
        <v>4</v>
      </c>
      <c r="B32" s="23" t="s">
        <v>38</v>
      </c>
      <c r="C32" s="28">
        <f>+'[1]P&amp;L'!F11/100</f>
        <v>0.479374886</v>
      </c>
      <c r="D32" s="28">
        <f>+'[1]P&amp;L'!G11/100</f>
        <v>0.41759121500000002</v>
      </c>
      <c r="E32" s="28">
        <f>+'[1]P&amp;L'!H11/100</f>
        <v>0.49426234999999979</v>
      </c>
      <c r="F32" s="28">
        <f>+'[1]P&amp;L'!I11/100</f>
        <v>1.353083603</v>
      </c>
      <c r="G32" s="28">
        <f>+'[1]P&amp;L'!J11/100</f>
        <v>1.8316784459999997</v>
      </c>
      <c r="H32" s="28">
        <f>+'[1]P&amp;L'!K11/100</f>
        <v>2.5958952840000005</v>
      </c>
      <c r="I32" s="26">
        <f t="shared" ref="I32:N32" si="6">C32</f>
        <v>0.479374886</v>
      </c>
      <c r="J32" s="26">
        <f t="shared" si="6"/>
        <v>0.41759121500000002</v>
      </c>
      <c r="K32" s="26">
        <f t="shared" si="6"/>
        <v>0.49426234999999979</v>
      </c>
      <c r="L32" s="26">
        <f t="shared" si="6"/>
        <v>1.353083603</v>
      </c>
      <c r="M32" s="26">
        <f t="shared" si="6"/>
        <v>1.8316784459999997</v>
      </c>
      <c r="N32" s="26">
        <f t="shared" si="6"/>
        <v>2.5958952840000005</v>
      </c>
    </row>
    <row r="33" spans="1:15" ht="19.5">
      <c r="A33" s="19"/>
      <c r="B33" s="23"/>
      <c r="C33" s="28"/>
      <c r="D33" s="33"/>
      <c r="E33" s="42"/>
      <c r="F33" s="42"/>
      <c r="G33" s="42"/>
      <c r="H33" s="42"/>
      <c r="I33" s="28"/>
      <c r="J33" s="33"/>
      <c r="K33" s="42"/>
      <c r="L33" s="42"/>
      <c r="M33" s="42"/>
      <c r="N33" s="42"/>
    </row>
    <row r="34" spans="1:15" ht="19.5">
      <c r="A34" s="19">
        <v>5</v>
      </c>
      <c r="B34" s="44" t="s">
        <v>39</v>
      </c>
      <c r="C34" s="30">
        <f>+C29+C32+0.05</f>
        <v>16.516457986999995</v>
      </c>
      <c r="D34" s="43">
        <f>+D29+D32-0.02</f>
        <v>22.57103264000008</v>
      </c>
      <c r="E34" s="29">
        <f t="shared" ref="E34:N34" si="7">+E29+E32</f>
        <v>6.4170754449999805</v>
      </c>
      <c r="F34" s="29">
        <f>+F29+F32+0.01</f>
        <v>75.650091127999929</v>
      </c>
      <c r="G34" s="29">
        <f t="shared" si="7"/>
        <v>52.620709452999876</v>
      </c>
      <c r="H34" s="29">
        <f t="shared" si="7"/>
        <v>63.753569492000125</v>
      </c>
      <c r="I34" s="66">
        <f t="shared" si="7"/>
        <v>16.416457986999983</v>
      </c>
      <c r="J34" s="29">
        <f t="shared" si="7"/>
        <v>22.491032640000057</v>
      </c>
      <c r="K34" s="29">
        <f t="shared" si="7"/>
        <v>6.4170754449999805</v>
      </c>
      <c r="L34" s="29">
        <f t="shared" si="7"/>
        <v>75.690091127999878</v>
      </c>
      <c r="M34" s="29">
        <f t="shared" si="7"/>
        <v>52.560709452999888</v>
      </c>
      <c r="N34" s="29">
        <f t="shared" si="7"/>
        <v>63.743569492000127</v>
      </c>
    </row>
    <row r="35" spans="1:15" ht="19.5">
      <c r="A35" s="19"/>
      <c r="B35" s="44" t="s">
        <v>40</v>
      </c>
      <c r="C35" s="28"/>
      <c r="D35" s="33"/>
      <c r="E35" s="42"/>
      <c r="F35" s="42"/>
      <c r="G35" s="42"/>
      <c r="H35" s="42"/>
      <c r="I35" s="28"/>
      <c r="J35" s="33"/>
      <c r="K35" s="42"/>
      <c r="L35" s="42"/>
      <c r="M35" s="42"/>
      <c r="N35" s="42"/>
    </row>
    <row r="36" spans="1:15" ht="19.5">
      <c r="A36" s="19"/>
      <c r="B36" s="23"/>
      <c r="C36" s="28"/>
      <c r="D36" s="33"/>
      <c r="E36" s="42"/>
      <c r="F36" s="42"/>
      <c r="G36" s="42"/>
      <c r="H36" s="42"/>
      <c r="I36" s="28"/>
      <c r="J36" s="33"/>
      <c r="K36" s="42"/>
      <c r="L36" s="42"/>
      <c r="M36" s="42"/>
      <c r="N36" s="42"/>
    </row>
    <row r="37" spans="1:15" ht="19.5">
      <c r="A37" s="45">
        <v>6</v>
      </c>
      <c r="B37" s="23" t="s">
        <v>41</v>
      </c>
      <c r="C37" s="28">
        <f>+'[1]P&amp;L'!F20/100</f>
        <v>0.28953123800000002</v>
      </c>
      <c r="D37" s="28">
        <f>+'[1]P&amp;L'!G20/100</f>
        <v>0.46689566300000002</v>
      </c>
      <c r="E37" s="28">
        <f>+'[1]P&amp;L'!H20/100</f>
        <v>0.310134678</v>
      </c>
      <c r="F37" s="28">
        <f>+'[1]P&amp;L'!I20/100</f>
        <v>1.219446853</v>
      </c>
      <c r="G37" s="28">
        <f>+'[1]P&amp;L'!J20/100</f>
        <v>0.71549584199999983</v>
      </c>
      <c r="H37" s="28">
        <f>+'[1]P&amp;L'!K20/100</f>
        <v>1.2776084720000001</v>
      </c>
      <c r="I37" s="26">
        <f t="shared" ref="I37:N37" si="8">C37</f>
        <v>0.28953123800000002</v>
      </c>
      <c r="J37" s="26">
        <f t="shared" si="8"/>
        <v>0.46689566300000002</v>
      </c>
      <c r="K37" s="26">
        <f t="shared" si="8"/>
        <v>0.310134678</v>
      </c>
      <c r="L37" s="26">
        <f t="shared" si="8"/>
        <v>1.219446853</v>
      </c>
      <c r="M37" s="26">
        <f t="shared" si="8"/>
        <v>0.71549584199999983</v>
      </c>
      <c r="N37" s="26">
        <f t="shared" si="8"/>
        <v>1.2776084720000001</v>
      </c>
    </row>
    <row r="38" spans="1:15" ht="19.5">
      <c r="A38" s="45"/>
      <c r="B38" s="23"/>
      <c r="C38" s="28"/>
      <c r="D38" s="33"/>
      <c r="E38" s="34"/>
      <c r="F38" s="34"/>
      <c r="G38" s="34"/>
      <c r="H38" s="34"/>
      <c r="I38" s="28"/>
      <c r="J38" s="33"/>
      <c r="K38" s="34"/>
      <c r="L38" s="34"/>
      <c r="M38" s="34"/>
      <c r="N38" s="34"/>
    </row>
    <row r="39" spans="1:15" ht="12" customHeight="1">
      <c r="A39" s="19"/>
      <c r="B39" s="23"/>
      <c r="C39" s="28"/>
      <c r="D39" s="33"/>
      <c r="E39" s="42"/>
      <c r="F39" s="42"/>
      <c r="G39" s="42"/>
      <c r="H39" s="42"/>
      <c r="I39" s="28"/>
      <c r="J39" s="33"/>
      <c r="K39" s="42"/>
      <c r="L39" s="42"/>
      <c r="M39" s="42"/>
      <c r="N39" s="42"/>
    </row>
    <row r="40" spans="1:15" ht="18.75" customHeight="1">
      <c r="A40" s="19">
        <v>7</v>
      </c>
      <c r="B40" s="20" t="s">
        <v>42</v>
      </c>
      <c r="C40" s="30">
        <f>+C34-C37</f>
        <v>16.226926748999997</v>
      </c>
      <c r="D40" s="30">
        <f>+D34-D37-0.03</f>
        <v>22.07413697700008</v>
      </c>
      <c r="E40" s="30">
        <f t="shared" ref="E40:N40" si="9">+E34-E37</f>
        <v>6.1069407669999807</v>
      </c>
      <c r="F40" s="30">
        <f>+F34-F37+0.03</f>
        <v>74.460644274999936</v>
      </c>
      <c r="G40" s="30">
        <f>+G34-G37</f>
        <v>51.905213610999873</v>
      </c>
      <c r="H40" s="30">
        <f t="shared" si="9"/>
        <v>62.475961020000128</v>
      </c>
      <c r="I40" s="30">
        <f t="shared" si="9"/>
        <v>16.126926748999985</v>
      </c>
      <c r="J40" s="32">
        <f t="shared" si="9"/>
        <v>22.024136977000058</v>
      </c>
      <c r="K40" s="32">
        <f t="shared" si="9"/>
        <v>6.1069407669999807</v>
      </c>
      <c r="L40" s="32">
        <f t="shared" si="9"/>
        <v>74.470644274999884</v>
      </c>
      <c r="M40" s="32">
        <f t="shared" si="9"/>
        <v>51.845213610999885</v>
      </c>
      <c r="N40" s="32">
        <f t="shared" si="9"/>
        <v>62.46596102000013</v>
      </c>
    </row>
    <row r="41" spans="1:15" ht="21.75" customHeight="1">
      <c r="A41" s="46"/>
      <c r="B41" s="47" t="s">
        <v>43</v>
      </c>
      <c r="C41" s="48"/>
      <c r="D41" s="49"/>
      <c r="E41" s="50"/>
      <c r="F41" s="50"/>
      <c r="G41" s="50"/>
      <c r="H41" s="50"/>
      <c r="I41" s="54"/>
      <c r="J41" s="52"/>
      <c r="K41" s="29"/>
      <c r="L41" s="29"/>
      <c r="M41" s="29"/>
      <c r="N41" s="29"/>
    </row>
    <row r="42" spans="1:15" ht="9" customHeight="1">
      <c r="A42" s="23"/>
      <c r="B42" s="53"/>
      <c r="C42" s="54"/>
      <c r="D42" s="52"/>
      <c r="E42" s="29"/>
      <c r="F42" s="29"/>
      <c r="G42" s="29"/>
      <c r="H42" s="29"/>
      <c r="I42" s="51"/>
      <c r="J42" s="52"/>
      <c r="K42" s="29"/>
      <c r="L42" s="29"/>
      <c r="M42" s="29"/>
      <c r="N42" s="29"/>
    </row>
    <row r="43" spans="1:15" ht="18.75" customHeight="1">
      <c r="A43" s="19">
        <v>8</v>
      </c>
      <c r="B43" s="23" t="s">
        <v>44</v>
      </c>
      <c r="C43" s="55">
        <v>0</v>
      </c>
      <c r="D43" s="55">
        <v>0</v>
      </c>
      <c r="E43" s="55">
        <f>-'[1]Note Pl'!H155/100</f>
        <v>5.9042817099999994</v>
      </c>
      <c r="F43" s="55">
        <f>-'[1]Note Pl'!I155/100</f>
        <v>0</v>
      </c>
      <c r="G43" s="55">
        <f>-'[1]Note Pl'!J155/100</f>
        <v>4.3596972919999999</v>
      </c>
      <c r="H43" s="55">
        <f>-'[1]Note Pl'!K155/100</f>
        <v>4.3200825820000004</v>
      </c>
      <c r="I43" s="27">
        <f t="shared" ref="I43:N43" si="10">C43</f>
        <v>0</v>
      </c>
      <c r="J43" s="26">
        <f t="shared" si="10"/>
        <v>0</v>
      </c>
      <c r="K43" s="26">
        <f t="shared" si="10"/>
        <v>5.9042817099999994</v>
      </c>
      <c r="L43" s="26">
        <f t="shared" si="10"/>
        <v>0</v>
      </c>
      <c r="M43" s="26">
        <f t="shared" si="10"/>
        <v>4.3596972919999999</v>
      </c>
      <c r="N43" s="26">
        <f t="shared" si="10"/>
        <v>4.3200825820000004</v>
      </c>
    </row>
    <row r="44" spans="1:15" ht="12.75" customHeight="1">
      <c r="A44" s="19"/>
      <c r="B44" s="23"/>
      <c r="C44" s="28"/>
      <c r="D44" s="33"/>
      <c r="E44" s="29"/>
      <c r="F44" s="29"/>
      <c r="G44" s="29"/>
      <c r="H44" s="29"/>
      <c r="I44" s="34"/>
      <c r="J44" s="33"/>
      <c r="K44" s="29"/>
      <c r="L44" s="29"/>
      <c r="M44" s="29"/>
      <c r="N44" s="29"/>
    </row>
    <row r="45" spans="1:15" ht="19.5">
      <c r="A45" s="19">
        <v>9</v>
      </c>
      <c r="B45" s="20" t="s">
        <v>45</v>
      </c>
      <c r="C45" s="30">
        <f t="shared" ref="C45:N45" si="11">C40+C43</f>
        <v>16.226926748999997</v>
      </c>
      <c r="D45" s="30">
        <f t="shared" si="11"/>
        <v>22.07413697700008</v>
      </c>
      <c r="E45" s="30">
        <f t="shared" si="11"/>
        <v>12.011222476999979</v>
      </c>
      <c r="F45" s="30">
        <f t="shared" si="11"/>
        <v>74.460644274999936</v>
      </c>
      <c r="G45" s="30">
        <f t="shared" si="11"/>
        <v>56.264910902999873</v>
      </c>
      <c r="H45" s="32">
        <f t="shared" si="11"/>
        <v>66.796043602000125</v>
      </c>
      <c r="I45" s="30">
        <f t="shared" si="11"/>
        <v>16.126926748999985</v>
      </c>
      <c r="J45" s="30">
        <f t="shared" si="11"/>
        <v>22.024136977000058</v>
      </c>
      <c r="K45" s="30">
        <f t="shared" si="11"/>
        <v>12.011222476999979</v>
      </c>
      <c r="L45" s="30">
        <f t="shared" si="11"/>
        <v>74.470644274999884</v>
      </c>
      <c r="M45" s="30">
        <f t="shared" si="11"/>
        <v>56.204910902999885</v>
      </c>
      <c r="N45" s="30">
        <f t="shared" si="11"/>
        <v>66.786043602000134</v>
      </c>
    </row>
    <row r="46" spans="1:15" ht="19.5">
      <c r="A46" s="19"/>
      <c r="B46" s="20" t="s">
        <v>46</v>
      </c>
      <c r="C46" s="56"/>
      <c r="D46" s="56"/>
      <c r="E46" s="57"/>
      <c r="F46" s="57"/>
      <c r="G46" s="57"/>
      <c r="H46" s="57"/>
      <c r="I46" s="58"/>
      <c r="J46" s="56"/>
      <c r="K46" s="57"/>
      <c r="L46" s="57"/>
      <c r="M46" s="57"/>
      <c r="N46" s="57"/>
    </row>
    <row r="47" spans="1:15" ht="19.5">
      <c r="A47" s="19"/>
      <c r="B47" s="23"/>
      <c r="C47" s="28"/>
      <c r="D47" s="28"/>
      <c r="E47" s="42"/>
      <c r="F47" s="42"/>
      <c r="G47" s="42"/>
      <c r="H47" s="42"/>
      <c r="I47" s="34"/>
      <c r="J47" s="28"/>
      <c r="K47" s="42"/>
      <c r="L47" s="42"/>
      <c r="M47" s="42"/>
      <c r="N47" s="42"/>
    </row>
    <row r="48" spans="1:15" ht="19.5">
      <c r="A48" s="59">
        <v>10</v>
      </c>
      <c r="B48" s="60" t="s">
        <v>47</v>
      </c>
      <c r="C48" s="27">
        <f>+'[1]P&amp;L'!F34/100</f>
        <v>4.8674199238819105</v>
      </c>
      <c r="D48" s="61">
        <f>+'[1]P&amp;L'!G34/100</f>
        <v>6.3518958074616725</v>
      </c>
      <c r="E48" s="61">
        <f>+'[1]P&amp;L'!H34/100</f>
        <v>3.5085114282575551</v>
      </c>
      <c r="F48" s="61">
        <f>+'[1]P&amp;L'!I34/100</f>
        <v>22.364319923881911</v>
      </c>
      <c r="G48" s="61">
        <f>+'[1]P&amp;L'!J34/100</f>
        <v>17.208511428257555</v>
      </c>
      <c r="H48" s="27">
        <f>+'[1]P&amp;L'!K34/100</f>
        <v>18.897873099999998</v>
      </c>
      <c r="I48" s="62">
        <f t="shared" ref="I48:N48" si="12">C48</f>
        <v>4.8674199238819105</v>
      </c>
      <c r="J48" s="62">
        <f t="shared" si="12"/>
        <v>6.3518958074616725</v>
      </c>
      <c r="K48" s="62">
        <f t="shared" si="12"/>
        <v>3.5085114282575551</v>
      </c>
      <c r="L48" s="62">
        <f t="shared" si="12"/>
        <v>22.364319923881911</v>
      </c>
      <c r="M48" s="62">
        <f t="shared" si="12"/>
        <v>17.208511428257555</v>
      </c>
      <c r="N48" s="62">
        <f t="shared" si="12"/>
        <v>18.897873099999998</v>
      </c>
      <c r="O48" s="63"/>
    </row>
    <row r="49" spans="1:20" ht="19.5">
      <c r="A49" s="19"/>
      <c r="B49" s="23"/>
      <c r="C49" s="28"/>
      <c r="D49" s="28"/>
      <c r="E49" s="42"/>
      <c r="F49" s="42"/>
      <c r="G49" s="42"/>
      <c r="H49" s="64"/>
      <c r="I49" s="28"/>
      <c r="J49" s="28"/>
      <c r="K49" s="42"/>
      <c r="L49" s="42"/>
      <c r="M49" s="64"/>
      <c r="N49" s="42"/>
      <c r="O49" s="65"/>
      <c r="P49" s="65"/>
      <c r="Q49" s="65"/>
      <c r="R49" s="65"/>
      <c r="S49" s="65"/>
    </row>
    <row r="50" spans="1:20" ht="19.5">
      <c r="A50" s="19">
        <v>11</v>
      </c>
      <c r="B50" s="20" t="s">
        <v>48</v>
      </c>
      <c r="C50" s="66">
        <f>+C45-C48-0.05</f>
        <v>11.309506825118085</v>
      </c>
      <c r="D50" s="29">
        <f>+D45-D48-0.05</f>
        <v>15.672241169538406</v>
      </c>
      <c r="E50" s="29">
        <f t="shared" ref="E50:N50" si="13">+E45-E48</f>
        <v>8.5027110487424231</v>
      </c>
      <c r="F50" s="29">
        <f t="shared" si="13"/>
        <v>52.096324351118028</v>
      </c>
      <c r="G50" s="29">
        <f t="shared" si="13"/>
        <v>39.056399474742321</v>
      </c>
      <c r="H50" s="29">
        <f t="shared" si="13"/>
        <v>47.898170502000127</v>
      </c>
      <c r="I50" s="66">
        <f t="shared" si="13"/>
        <v>11.259506825118073</v>
      </c>
      <c r="J50" s="29">
        <f t="shared" si="13"/>
        <v>15.672241169538385</v>
      </c>
      <c r="K50" s="29">
        <f t="shared" si="13"/>
        <v>8.5027110487424231</v>
      </c>
      <c r="L50" s="29">
        <f t="shared" si="13"/>
        <v>52.106324351117976</v>
      </c>
      <c r="M50" s="29">
        <f t="shared" si="13"/>
        <v>38.996399474742333</v>
      </c>
      <c r="N50" s="29">
        <f t="shared" si="13"/>
        <v>47.888170502000136</v>
      </c>
      <c r="O50" s="67"/>
      <c r="P50" s="67"/>
      <c r="Q50" s="67"/>
      <c r="R50" s="67"/>
      <c r="S50" s="67"/>
    </row>
    <row r="51" spans="1:20" ht="19.5">
      <c r="A51" s="19"/>
      <c r="B51" s="20" t="s">
        <v>49</v>
      </c>
      <c r="C51" s="68"/>
      <c r="D51" s="68"/>
      <c r="E51" s="68"/>
      <c r="F51" s="68"/>
      <c r="G51" s="68"/>
      <c r="H51" s="68"/>
      <c r="I51" s="69"/>
      <c r="J51" s="69"/>
      <c r="K51" s="58"/>
      <c r="L51" s="58"/>
      <c r="M51" s="58"/>
      <c r="N51" s="58"/>
      <c r="O51" s="67"/>
      <c r="P51" s="67"/>
      <c r="Q51" s="67"/>
      <c r="R51" s="67"/>
      <c r="S51" s="67"/>
    </row>
    <row r="52" spans="1:20" ht="19.5">
      <c r="A52" s="19"/>
      <c r="B52" s="23"/>
      <c r="C52" s="68"/>
      <c r="D52" s="68"/>
      <c r="E52" s="68"/>
      <c r="F52" s="68"/>
      <c r="G52" s="68"/>
      <c r="H52" s="68"/>
      <c r="I52" s="69"/>
      <c r="J52" s="69"/>
      <c r="K52" s="58"/>
      <c r="L52" s="58"/>
      <c r="M52" s="58"/>
      <c r="N52" s="58"/>
      <c r="O52" s="67"/>
      <c r="P52" s="67"/>
      <c r="Q52" s="67"/>
      <c r="R52" s="67"/>
      <c r="S52" s="67"/>
    </row>
    <row r="53" spans="1:20" ht="19.5">
      <c r="A53" s="19">
        <v>12</v>
      </c>
      <c r="B53" s="23" t="s">
        <v>50</v>
      </c>
      <c r="C53" s="70">
        <v>0</v>
      </c>
      <c r="D53" s="70">
        <v>0</v>
      </c>
      <c r="E53" s="70">
        <v>0</v>
      </c>
      <c r="F53" s="70">
        <v>0</v>
      </c>
      <c r="G53" s="70">
        <v>0</v>
      </c>
      <c r="H53" s="70">
        <v>0</v>
      </c>
      <c r="I53" s="69">
        <v>0</v>
      </c>
      <c r="J53" s="69">
        <v>0</v>
      </c>
      <c r="K53" s="58">
        <v>0</v>
      </c>
      <c r="L53" s="58">
        <v>0</v>
      </c>
      <c r="M53" s="58">
        <v>0</v>
      </c>
      <c r="N53" s="58">
        <v>0</v>
      </c>
      <c r="O53" s="67"/>
      <c r="P53" s="67"/>
      <c r="Q53" s="67"/>
      <c r="R53" s="67"/>
      <c r="S53" s="67"/>
    </row>
    <row r="54" spans="1:20" ht="19.5">
      <c r="A54" s="71"/>
      <c r="B54" s="23"/>
      <c r="C54" s="68"/>
      <c r="D54" s="68"/>
      <c r="E54" s="68"/>
      <c r="F54" s="68"/>
      <c r="G54" s="68"/>
      <c r="H54" s="68"/>
      <c r="I54" s="69"/>
      <c r="J54" s="69"/>
      <c r="K54" s="58"/>
      <c r="L54" s="58"/>
      <c r="M54" s="58"/>
      <c r="N54" s="58"/>
      <c r="O54" s="67"/>
      <c r="P54" s="67"/>
      <c r="Q54" s="67"/>
      <c r="R54" s="67"/>
      <c r="S54" s="67"/>
      <c r="T54" s="67"/>
    </row>
    <row r="55" spans="1:20" ht="19.5">
      <c r="A55" s="19">
        <v>13</v>
      </c>
      <c r="B55" s="20" t="s">
        <v>51</v>
      </c>
      <c r="C55" s="72">
        <f>C50-C53</f>
        <v>11.309506825118085</v>
      </c>
      <c r="D55" s="72">
        <f t="shared" ref="D55:N55" si="14">D50-D53</f>
        <v>15.672241169538406</v>
      </c>
      <c r="E55" s="72">
        <f t="shared" si="14"/>
        <v>8.5027110487424231</v>
      </c>
      <c r="F55" s="72">
        <f t="shared" si="14"/>
        <v>52.096324351118028</v>
      </c>
      <c r="G55" s="72">
        <f t="shared" si="14"/>
        <v>39.056399474742321</v>
      </c>
      <c r="H55" s="72">
        <f t="shared" si="14"/>
        <v>47.898170502000127</v>
      </c>
      <c r="I55" s="72">
        <f t="shared" si="14"/>
        <v>11.259506825118073</v>
      </c>
      <c r="J55" s="73">
        <f t="shared" si="14"/>
        <v>15.672241169538385</v>
      </c>
      <c r="K55" s="73">
        <f t="shared" si="14"/>
        <v>8.5027110487424231</v>
      </c>
      <c r="L55" s="73">
        <f t="shared" si="14"/>
        <v>52.106324351117976</v>
      </c>
      <c r="M55" s="73">
        <f t="shared" si="14"/>
        <v>38.996399474742333</v>
      </c>
      <c r="N55" s="73">
        <f t="shared" si="14"/>
        <v>47.888170502000136</v>
      </c>
      <c r="O55" s="67"/>
      <c r="P55" s="67"/>
      <c r="Q55" s="67"/>
      <c r="R55" s="67"/>
      <c r="S55" s="67"/>
      <c r="T55" s="67"/>
    </row>
    <row r="56" spans="1:20" ht="19.5">
      <c r="A56" s="59"/>
      <c r="B56" s="74"/>
      <c r="C56" s="75"/>
      <c r="D56" s="76"/>
      <c r="E56" s="77"/>
      <c r="F56" s="77"/>
      <c r="G56" s="77"/>
      <c r="H56" s="42"/>
      <c r="I56" s="78"/>
      <c r="J56" s="78"/>
      <c r="K56" s="79"/>
      <c r="L56" s="79"/>
      <c r="M56" s="79"/>
      <c r="N56" s="79"/>
      <c r="O56" s="80"/>
      <c r="P56" s="67"/>
      <c r="Q56" s="67"/>
      <c r="R56" s="67"/>
      <c r="S56" s="67"/>
      <c r="T56" s="67"/>
    </row>
    <row r="57" spans="1:20" ht="19.5">
      <c r="A57" s="19">
        <v>14</v>
      </c>
      <c r="B57" s="23" t="s">
        <v>52</v>
      </c>
      <c r="C57" s="81">
        <v>0</v>
      </c>
      <c r="D57" s="81">
        <v>0</v>
      </c>
      <c r="E57" s="42">
        <v>0</v>
      </c>
      <c r="F57" s="42">
        <v>0</v>
      </c>
      <c r="G57" s="42">
        <v>0</v>
      </c>
      <c r="H57" s="42">
        <v>0</v>
      </c>
      <c r="I57" s="81"/>
      <c r="J57" s="81"/>
      <c r="K57" s="42"/>
      <c r="L57" s="42"/>
      <c r="M57" s="42"/>
      <c r="N57" s="42"/>
      <c r="O57" s="67"/>
      <c r="P57" s="67"/>
      <c r="Q57" s="67"/>
      <c r="R57" s="67"/>
      <c r="S57" s="67"/>
      <c r="T57" s="67"/>
    </row>
    <row r="58" spans="1:20" s="87" customFormat="1" ht="27.75" customHeight="1">
      <c r="A58" s="82">
        <v>15</v>
      </c>
      <c r="B58" s="83" t="s">
        <v>53</v>
      </c>
      <c r="C58" s="84">
        <v>0</v>
      </c>
      <c r="D58" s="84">
        <v>0</v>
      </c>
      <c r="E58" s="85">
        <v>0</v>
      </c>
      <c r="F58" s="85">
        <v>0</v>
      </c>
      <c r="G58" s="85">
        <v>0</v>
      </c>
      <c r="H58" s="85">
        <v>0</v>
      </c>
      <c r="I58" s="84"/>
      <c r="J58" s="84"/>
      <c r="K58" s="85"/>
      <c r="L58" s="85"/>
      <c r="M58" s="85"/>
      <c r="N58" s="85"/>
      <c r="O58" s="86"/>
      <c r="P58" s="86"/>
      <c r="Q58" s="86"/>
      <c r="R58" s="86"/>
      <c r="S58" s="86"/>
      <c r="T58" s="86"/>
    </row>
    <row r="59" spans="1:20" ht="58.5">
      <c r="A59" s="19">
        <v>16</v>
      </c>
      <c r="B59" s="88" t="s">
        <v>54</v>
      </c>
      <c r="C59" s="89">
        <f t="shared" ref="C59:H59" si="15">C55-C57-C58</f>
        <v>11.309506825118085</v>
      </c>
      <c r="D59" s="89">
        <f t="shared" si="15"/>
        <v>15.672241169538406</v>
      </c>
      <c r="E59" s="89">
        <f t="shared" si="15"/>
        <v>8.5027110487424231</v>
      </c>
      <c r="F59" s="89">
        <f t="shared" si="15"/>
        <v>52.096324351118028</v>
      </c>
      <c r="G59" s="89">
        <f t="shared" si="15"/>
        <v>39.056399474742321</v>
      </c>
      <c r="H59" s="89">
        <f t="shared" si="15"/>
        <v>47.898170502000127</v>
      </c>
      <c r="I59" s="81"/>
      <c r="J59" s="81"/>
      <c r="K59" s="42"/>
      <c r="L59" s="42"/>
      <c r="M59" s="42"/>
      <c r="N59" s="42"/>
      <c r="O59" s="67"/>
      <c r="P59" s="67"/>
      <c r="Q59" s="67"/>
      <c r="R59" s="67"/>
      <c r="S59" s="67"/>
      <c r="T59" s="67"/>
    </row>
    <row r="60" spans="1:20" ht="19.5">
      <c r="A60" s="59"/>
      <c r="B60" s="90"/>
      <c r="C60" s="76"/>
      <c r="D60" s="76"/>
      <c r="E60" s="77"/>
      <c r="F60" s="77"/>
      <c r="G60" s="77"/>
      <c r="H60" s="42"/>
      <c r="I60" s="81"/>
      <c r="J60" s="81"/>
      <c r="K60" s="42"/>
      <c r="L60" s="42"/>
      <c r="M60" s="42"/>
      <c r="N60" s="42"/>
      <c r="O60" s="80"/>
      <c r="P60" s="67"/>
      <c r="Q60" s="67"/>
      <c r="R60" s="67"/>
      <c r="S60" s="67"/>
      <c r="T60" s="67"/>
    </row>
    <row r="61" spans="1:20" ht="19.5">
      <c r="A61" s="19">
        <v>17</v>
      </c>
      <c r="B61" s="23" t="s">
        <v>55</v>
      </c>
      <c r="C61" s="42">
        <v>28.26</v>
      </c>
      <c r="D61" s="42">
        <v>28.26</v>
      </c>
      <c r="E61" s="42">
        <v>28.26</v>
      </c>
      <c r="F61" s="42">
        <v>28.26</v>
      </c>
      <c r="G61" s="42">
        <v>28.26</v>
      </c>
      <c r="H61" s="42">
        <v>28.26</v>
      </c>
      <c r="I61" s="91">
        <v>28.26</v>
      </c>
      <c r="J61" s="92">
        <v>28.26</v>
      </c>
      <c r="K61" s="92">
        <v>28.26</v>
      </c>
      <c r="L61" s="92">
        <v>28.26</v>
      </c>
      <c r="M61" s="92">
        <v>28.26</v>
      </c>
      <c r="N61" s="92">
        <v>28.26</v>
      </c>
    </row>
    <row r="62" spans="1:20" ht="19.5">
      <c r="A62" s="19"/>
      <c r="B62" s="23" t="s">
        <v>56</v>
      </c>
      <c r="C62" s="28"/>
      <c r="D62" s="28"/>
      <c r="E62" s="93"/>
      <c r="F62" s="93"/>
      <c r="G62" s="93"/>
      <c r="H62" s="93"/>
      <c r="I62" s="28"/>
      <c r="J62" s="28"/>
      <c r="K62" s="93"/>
      <c r="L62" s="93"/>
      <c r="M62" s="93"/>
      <c r="N62" s="93"/>
    </row>
    <row r="63" spans="1:20" ht="19.5">
      <c r="A63" s="19"/>
      <c r="B63" s="23"/>
      <c r="C63" s="28"/>
      <c r="D63" s="28"/>
      <c r="E63" s="93"/>
      <c r="F63" s="93"/>
      <c r="G63" s="93"/>
      <c r="H63" s="93"/>
      <c r="I63" s="28"/>
      <c r="J63" s="28"/>
      <c r="K63" s="93"/>
      <c r="L63" s="93"/>
      <c r="M63" s="93"/>
      <c r="N63" s="93"/>
    </row>
    <row r="64" spans="1:20" ht="19.5">
      <c r="A64" s="19">
        <v>18</v>
      </c>
      <c r="B64" s="23" t="s">
        <v>57</v>
      </c>
      <c r="C64" s="28">
        <v>0</v>
      </c>
      <c r="D64" s="28">
        <v>0</v>
      </c>
      <c r="E64" s="34">
        <v>0</v>
      </c>
      <c r="F64" s="34">
        <v>0</v>
      </c>
      <c r="G64" s="34">
        <v>0</v>
      </c>
      <c r="H64" s="34">
        <f>+[1]BS!J12/100</f>
        <v>278.73727510797045</v>
      </c>
      <c r="I64" s="28">
        <v>0</v>
      </c>
      <c r="J64" s="28">
        <v>0</v>
      </c>
      <c r="K64" s="34">
        <v>0</v>
      </c>
      <c r="L64" s="34">
        <v>0</v>
      </c>
      <c r="M64" s="34">
        <v>0</v>
      </c>
      <c r="N64" s="34">
        <f>+'[1]Sebi BS'!I12</f>
        <v>278.73727510797045</v>
      </c>
    </row>
    <row r="65" spans="1:14" ht="19.5">
      <c r="A65" s="19"/>
      <c r="B65" s="23" t="s">
        <v>58</v>
      </c>
      <c r="C65" s="28"/>
      <c r="D65" s="28"/>
      <c r="E65" s="93"/>
      <c r="F65" s="93"/>
      <c r="G65" s="93"/>
      <c r="H65" s="93"/>
      <c r="I65" s="28"/>
      <c r="J65" s="28"/>
      <c r="K65" s="93"/>
      <c r="L65" s="93"/>
      <c r="M65" s="93"/>
      <c r="N65" s="93"/>
    </row>
    <row r="66" spans="1:14" ht="19.5">
      <c r="A66" s="19"/>
      <c r="B66" s="23" t="s">
        <v>59</v>
      </c>
      <c r="C66" s="28"/>
      <c r="D66" s="28"/>
      <c r="E66" s="93"/>
      <c r="F66" s="93"/>
      <c r="G66" s="93"/>
      <c r="H66" s="93"/>
      <c r="I66" s="28"/>
      <c r="J66" s="28"/>
      <c r="K66" s="93"/>
      <c r="L66" s="93"/>
      <c r="M66" s="93"/>
      <c r="N66" s="93"/>
    </row>
    <row r="67" spans="1:14" ht="19.5">
      <c r="A67" s="19">
        <v>19</v>
      </c>
      <c r="B67" s="23" t="s">
        <v>60</v>
      </c>
      <c r="C67" s="28"/>
      <c r="D67" s="28"/>
      <c r="E67" s="93"/>
      <c r="F67" s="93"/>
      <c r="G67" s="93"/>
      <c r="H67" s="93"/>
      <c r="I67" s="28"/>
      <c r="J67" s="28"/>
      <c r="K67" s="93"/>
      <c r="L67" s="93"/>
      <c r="M67" s="93"/>
      <c r="N67" s="93"/>
    </row>
    <row r="68" spans="1:14" ht="19.5">
      <c r="A68" s="19"/>
      <c r="B68" s="94" t="s">
        <v>61</v>
      </c>
      <c r="C68" s="28">
        <f t="shared" ref="C68:N68" si="16">+C50/(28263463*5)*10000000</f>
        <v>0.80029165747439257</v>
      </c>
      <c r="D68" s="34">
        <f t="shared" si="16"/>
        <v>1.1090106806471951</v>
      </c>
      <c r="E68" s="34">
        <f t="shared" si="16"/>
        <v>0.60167510603654084</v>
      </c>
      <c r="F68" s="34">
        <f t="shared" si="16"/>
        <v>3.6864785006082252</v>
      </c>
      <c r="G68" s="34">
        <f t="shared" si="16"/>
        <v>2.7637377256100799</v>
      </c>
      <c r="H68" s="34">
        <f t="shared" si="16"/>
        <v>3.3894056437457878</v>
      </c>
      <c r="I68" s="28">
        <f t="shared" si="16"/>
        <v>0.79675352062258431</v>
      </c>
      <c r="J68" s="34">
        <f t="shared" si="16"/>
        <v>1.1090106806471935</v>
      </c>
      <c r="K68" s="34">
        <f t="shared" si="16"/>
        <v>0.60167510603654084</v>
      </c>
      <c r="L68" s="34">
        <f t="shared" si="16"/>
        <v>3.6871861279785834</v>
      </c>
      <c r="M68" s="34">
        <f t="shared" si="16"/>
        <v>2.7594919613879112</v>
      </c>
      <c r="N68" s="34">
        <f t="shared" si="16"/>
        <v>3.3886980163754266</v>
      </c>
    </row>
    <row r="69" spans="1:14" ht="19.5">
      <c r="A69" s="95"/>
      <c r="B69" s="96"/>
      <c r="C69" s="97"/>
      <c r="D69" s="97"/>
      <c r="E69" s="98"/>
      <c r="F69" s="98"/>
      <c r="G69" s="98"/>
      <c r="H69" s="98"/>
      <c r="I69" s="28"/>
      <c r="J69" s="28"/>
      <c r="K69" s="34"/>
      <c r="L69" s="34"/>
      <c r="M69" s="34"/>
      <c r="N69" s="34"/>
    </row>
    <row r="70" spans="1:14" ht="19.5">
      <c r="A70" s="99" t="s">
        <v>62</v>
      </c>
      <c r="B70" s="100"/>
      <c r="C70" s="101"/>
      <c r="D70" s="101"/>
      <c r="E70" s="102"/>
      <c r="F70" s="102"/>
      <c r="G70" s="102"/>
      <c r="H70" s="103"/>
      <c r="I70" s="104"/>
      <c r="J70" s="105"/>
      <c r="K70" s="106"/>
      <c r="L70" s="106"/>
      <c r="M70" s="107"/>
      <c r="N70" s="107"/>
    </row>
    <row r="71" spans="1:14" ht="37.5" customHeight="1">
      <c r="A71" s="108" t="s">
        <v>63</v>
      </c>
      <c r="B71" s="137" t="s">
        <v>64</v>
      </c>
      <c r="C71" s="141"/>
      <c r="D71" s="141"/>
      <c r="E71" s="141"/>
      <c r="F71" s="141"/>
      <c r="G71" s="141"/>
      <c r="H71" s="142"/>
      <c r="I71" s="109"/>
      <c r="J71" s="110"/>
      <c r="K71" s="109"/>
      <c r="L71" s="109"/>
      <c r="M71" s="107"/>
      <c r="N71" s="107"/>
    </row>
    <row r="72" spans="1:14" ht="34.5" customHeight="1">
      <c r="A72" s="108" t="s">
        <v>65</v>
      </c>
      <c r="B72" s="137" t="s">
        <v>66</v>
      </c>
      <c r="C72" s="137"/>
      <c r="D72" s="137"/>
      <c r="E72" s="137"/>
      <c r="F72" s="137"/>
      <c r="G72" s="137"/>
      <c r="H72" s="138"/>
      <c r="I72" s="109"/>
      <c r="J72" s="110"/>
      <c r="K72" s="109"/>
      <c r="L72" s="109"/>
      <c r="M72" s="107"/>
      <c r="N72" s="107"/>
    </row>
    <row r="73" spans="1:14" ht="49.5" customHeight="1">
      <c r="A73" s="108" t="s">
        <v>67</v>
      </c>
      <c r="B73" s="137" t="s">
        <v>79</v>
      </c>
      <c r="C73" s="137"/>
      <c r="D73" s="137"/>
      <c r="E73" s="137"/>
      <c r="F73" s="137"/>
      <c r="G73" s="137"/>
      <c r="H73" s="138"/>
      <c r="I73" s="109"/>
      <c r="J73" s="110"/>
      <c r="K73" s="109"/>
      <c r="L73" s="109"/>
      <c r="M73" s="107"/>
      <c r="N73" s="107"/>
    </row>
    <row r="74" spans="1:14" ht="46.5" customHeight="1">
      <c r="A74" s="108" t="s">
        <v>68</v>
      </c>
      <c r="B74" s="137" t="s">
        <v>69</v>
      </c>
      <c r="C74" s="137"/>
      <c r="D74" s="137"/>
      <c r="E74" s="137"/>
      <c r="F74" s="137"/>
      <c r="G74" s="137"/>
      <c r="H74" s="138"/>
      <c r="I74" s="109"/>
      <c r="J74" s="110"/>
      <c r="K74" s="109"/>
      <c r="L74" s="109"/>
      <c r="M74" s="107"/>
      <c r="N74" s="107"/>
    </row>
    <row r="75" spans="1:14" ht="46.5" customHeight="1">
      <c r="A75" s="108" t="s">
        <v>70</v>
      </c>
      <c r="B75" s="137" t="s">
        <v>71</v>
      </c>
      <c r="C75" s="139"/>
      <c r="D75" s="139"/>
      <c r="E75" s="139"/>
      <c r="F75" s="139"/>
      <c r="G75" s="139"/>
      <c r="H75" s="140"/>
      <c r="I75" s="109"/>
      <c r="J75" s="110"/>
      <c r="K75" s="109"/>
      <c r="L75" s="109"/>
      <c r="M75" s="107"/>
      <c r="N75" s="107"/>
    </row>
    <row r="76" spans="1:14" ht="35.25" customHeight="1">
      <c r="A76" s="108" t="s">
        <v>72</v>
      </c>
      <c r="B76" s="137" t="s">
        <v>73</v>
      </c>
      <c r="C76" s="141"/>
      <c r="D76" s="141"/>
      <c r="E76" s="141"/>
      <c r="F76" s="141"/>
      <c r="G76" s="141"/>
      <c r="H76" s="142"/>
      <c r="I76" s="109"/>
      <c r="J76" s="110"/>
      <c r="K76" s="109"/>
      <c r="L76" s="109"/>
      <c r="M76" s="107"/>
      <c r="N76" s="107"/>
    </row>
    <row r="77" spans="1:14" ht="19.5">
      <c r="A77" s="59"/>
      <c r="B77" s="6"/>
      <c r="C77" s="6"/>
      <c r="D77" s="6"/>
      <c r="E77" s="7"/>
      <c r="F77" s="7"/>
      <c r="G77" s="7"/>
      <c r="H77" s="111"/>
      <c r="I77" s="104"/>
      <c r="J77" s="105"/>
      <c r="K77" s="106"/>
      <c r="L77" s="106"/>
      <c r="M77" s="107"/>
      <c r="N77" s="107"/>
    </row>
    <row r="78" spans="1:14" ht="19.5">
      <c r="A78" s="60"/>
      <c r="B78" s="5" t="s">
        <v>74</v>
      </c>
      <c r="C78" s="6"/>
      <c r="D78" s="6"/>
      <c r="E78" s="112" t="s">
        <v>75</v>
      </c>
      <c r="F78" s="112"/>
      <c r="G78" s="112"/>
      <c r="H78" s="113"/>
      <c r="I78" s="104"/>
      <c r="J78" s="105"/>
      <c r="K78" s="106"/>
      <c r="L78" s="106"/>
      <c r="M78" s="107"/>
      <c r="N78" s="107"/>
    </row>
    <row r="79" spans="1:14" ht="19.5">
      <c r="A79" s="60"/>
      <c r="B79" s="5" t="s">
        <v>76</v>
      </c>
      <c r="C79" s="6"/>
      <c r="D79" s="6"/>
      <c r="E79" s="6"/>
      <c r="F79" s="6"/>
      <c r="G79" s="6"/>
      <c r="H79" s="21"/>
      <c r="I79" s="104"/>
      <c r="J79" s="105"/>
      <c r="K79" s="106"/>
      <c r="L79" s="106"/>
      <c r="M79" s="107"/>
      <c r="N79" s="107"/>
    </row>
    <row r="80" spans="1:14" ht="19.5">
      <c r="A80" s="60"/>
      <c r="B80" s="5"/>
      <c r="C80" s="6"/>
      <c r="D80" s="6"/>
      <c r="E80" s="6"/>
      <c r="F80" s="6"/>
      <c r="G80" s="6"/>
      <c r="H80" s="21"/>
      <c r="I80" s="104"/>
      <c r="J80" s="105"/>
      <c r="K80" s="106"/>
      <c r="L80" s="106"/>
      <c r="M80" s="107"/>
      <c r="N80" s="107"/>
    </row>
    <row r="81" spans="1:14" ht="19.5">
      <c r="A81" s="60"/>
      <c r="B81" s="5"/>
      <c r="C81" s="114"/>
      <c r="D81" s="114"/>
      <c r="E81" s="114" t="s">
        <v>77</v>
      </c>
      <c r="F81" s="114"/>
      <c r="G81" s="114"/>
      <c r="H81" s="115"/>
      <c r="I81" s="104"/>
      <c r="J81" s="105"/>
      <c r="K81" s="106"/>
      <c r="L81" s="106"/>
      <c r="M81" s="107"/>
      <c r="N81" s="107"/>
    </row>
    <row r="82" spans="1:14" ht="19.5">
      <c r="A82" s="116"/>
      <c r="B82" s="117"/>
      <c r="C82" s="118"/>
      <c r="D82" s="118"/>
      <c r="E82" s="118" t="s">
        <v>78</v>
      </c>
      <c r="F82" s="118"/>
      <c r="G82" s="118"/>
      <c r="H82" s="119"/>
      <c r="I82" s="104"/>
      <c r="J82" s="105"/>
      <c r="K82" s="106"/>
      <c r="L82" s="106"/>
      <c r="M82" s="107"/>
      <c r="N82" s="107"/>
    </row>
    <row r="83" spans="1:14" ht="19.5">
      <c r="A83" s="106"/>
      <c r="B83" s="106"/>
      <c r="C83" s="106"/>
      <c r="D83" s="106"/>
      <c r="E83" s="104"/>
      <c r="F83" s="104"/>
      <c r="G83" s="104"/>
      <c r="H83" s="104"/>
      <c r="I83" s="104"/>
      <c r="J83" s="105"/>
      <c r="K83" s="106"/>
      <c r="L83" s="106"/>
      <c r="M83" s="107"/>
      <c r="N83" s="107"/>
    </row>
    <row r="84" spans="1:14" ht="19.5">
      <c r="A84" s="106"/>
      <c r="B84" s="106"/>
      <c r="C84" s="106"/>
      <c r="D84" s="106"/>
      <c r="E84" s="104"/>
      <c r="F84" s="104"/>
      <c r="G84" s="104"/>
      <c r="H84" s="104"/>
      <c r="I84" s="107"/>
      <c r="J84" s="120"/>
      <c r="K84" s="107"/>
      <c r="L84" s="107"/>
      <c r="M84" s="107"/>
      <c r="N84" s="107"/>
    </row>
    <row r="85" spans="1:14" ht="19.5">
      <c r="A85" s="106"/>
      <c r="B85" s="106"/>
      <c r="C85" s="106"/>
      <c r="D85" s="106"/>
      <c r="E85" s="104"/>
      <c r="F85" s="104"/>
      <c r="G85" s="104"/>
      <c r="H85" s="104"/>
      <c r="I85" s="107"/>
      <c r="J85" s="120"/>
      <c r="K85" s="107"/>
      <c r="L85" s="107"/>
      <c r="M85" s="107"/>
      <c r="N85" s="107"/>
    </row>
    <row r="86" spans="1:14" ht="19.5">
      <c r="A86" s="106"/>
      <c r="B86" s="107"/>
      <c r="C86" s="106"/>
      <c r="D86" s="106"/>
      <c r="E86" s="104"/>
      <c r="F86" s="104"/>
      <c r="G86" s="104"/>
      <c r="H86" s="104"/>
      <c r="I86" s="107"/>
      <c r="J86" s="120"/>
      <c r="K86" s="107"/>
      <c r="L86" s="107"/>
      <c r="M86" s="107"/>
      <c r="N86" s="107"/>
    </row>
    <row r="87" spans="1:14" ht="19.5">
      <c r="A87" s="106"/>
      <c r="B87" s="106"/>
      <c r="C87" s="106"/>
      <c r="D87" s="106"/>
      <c r="E87" s="104"/>
      <c r="F87" s="104"/>
      <c r="G87" s="104"/>
      <c r="H87" s="104"/>
      <c r="I87" s="107"/>
      <c r="J87" s="120"/>
      <c r="K87" s="107"/>
      <c r="L87" s="107"/>
      <c r="M87" s="107"/>
      <c r="N87" s="107"/>
    </row>
    <row r="88" spans="1:14" ht="19.5">
      <c r="A88" s="106"/>
      <c r="B88" s="106"/>
      <c r="C88" s="106"/>
      <c r="D88" s="106"/>
      <c r="E88" s="104"/>
      <c r="F88" s="104"/>
      <c r="G88" s="104"/>
      <c r="H88" s="104"/>
      <c r="I88" s="107"/>
      <c r="J88" s="120"/>
      <c r="K88" s="107"/>
      <c r="L88" s="107"/>
      <c r="M88" s="107"/>
      <c r="N88" s="107"/>
    </row>
  </sheetData>
  <mergeCells count="15">
    <mergeCell ref="I9:K9"/>
    <mergeCell ref="L9:M9"/>
    <mergeCell ref="B71:H71"/>
    <mergeCell ref="B72:H72"/>
    <mergeCell ref="A1:N1"/>
    <mergeCell ref="A2:N2"/>
    <mergeCell ref="A3:N3"/>
    <mergeCell ref="A4:N4"/>
    <mergeCell ref="C8:H8"/>
    <mergeCell ref="B73:H73"/>
    <mergeCell ref="B74:H74"/>
    <mergeCell ref="B75:H75"/>
    <mergeCell ref="B76:H76"/>
    <mergeCell ref="C9:E9"/>
    <mergeCell ref="F9:G9"/>
  </mergeCells>
  <pageMargins left="0.75" right="0.45" top="0.5" bottom="0.5" header="0.3" footer="0.3"/>
  <pageSetup paperSize="9" scale="30" orientation="landscape" verticalDpi="0" r:id="rId1"/>
  <rowBreaks count="1" manualBreakCount="1">
    <brk id="6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Sebi</vt:lpstr>
      <vt:lpstr>Sebi!Print_Area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Haiten Jain</dc:creator>
  <cp:lastModifiedBy>Smita Kulkarni</cp:lastModifiedBy>
  <cp:lastPrinted>2016-02-01T07:04:14Z</cp:lastPrinted>
  <dcterms:created xsi:type="dcterms:W3CDTF">2016-01-29T10:36:07Z</dcterms:created>
  <dcterms:modified xsi:type="dcterms:W3CDTF">2016-02-01T08:53:57Z</dcterms:modified>
</cp:coreProperties>
</file>